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835" tabRatio="748" firstSheet="1" activeTab="5"/>
  </bookViews>
  <sheets>
    <sheet name="Титул" sheetId="1" r:id="rId1"/>
    <sheet name="Таблица 1" sheetId="2" r:id="rId2"/>
    <sheet name="Таблица 2  (2018)" sheetId="3" r:id="rId3"/>
    <sheet name="Таблица 2(2019г)" sheetId="4" r:id="rId4"/>
    <sheet name="Таблица 2 (2020г)" sheetId="5" r:id="rId5"/>
    <sheet name="Таблица 2.1,3,4" sheetId="6" r:id="rId6"/>
    <sheet name="Расчеты 2018" sheetId="7" r:id="rId7"/>
    <sheet name="Расчеты 2019" sheetId="8" r:id="rId8"/>
    <sheet name="Расчеты 2020" sheetId="9" r:id="rId9"/>
    <sheet name="Лист согласования" sheetId="10" r:id="rId10"/>
  </sheets>
  <definedNames>
    <definedName name="_xlnm.Print_Area" localSheetId="9">'Лист согласования'!$A$1:$G$30</definedName>
    <definedName name="_xlnm.Print_Area" localSheetId="7">'Расчеты 2019'!$A$1:$I$254</definedName>
    <definedName name="_xlnm.Print_Area" localSheetId="8">'Расчеты 2020'!$A$1:$I$256</definedName>
    <definedName name="_xlnm.Print_Area" localSheetId="2">'Таблица 2  (2018)'!$A$1:$K$73</definedName>
    <definedName name="_xlnm.Print_Area" localSheetId="4">'Таблица 2 (2020г)'!$A$1:$K$73</definedName>
    <definedName name="_xlnm.Print_Area" localSheetId="3">'Таблица 2(2019г)'!$A$1:$K$73</definedName>
    <definedName name="_xlnm.Print_Area" localSheetId="5">'Таблица 2.1,3,4'!$A$1:$L$48</definedName>
  </definedNames>
  <calcPr fullCalcOnLoad="1"/>
</workbook>
</file>

<file path=xl/sharedStrings.xml><?xml version="1.0" encoding="utf-8"?>
<sst xmlns="http://schemas.openxmlformats.org/spreadsheetml/2006/main" count="2025" uniqueCount="554">
  <si>
    <t>Выбытие финансовых активов, всего</t>
  </si>
  <si>
    <t>контроль</t>
  </si>
  <si>
    <t>графа 4</t>
  </si>
  <si>
    <t>графа 5</t>
  </si>
  <si>
    <t>графа 6</t>
  </si>
  <si>
    <t xml:space="preserve"> Показатели по поступлениям и выплатам учреждения на плановый 2019 год</t>
  </si>
  <si>
    <t xml:space="preserve"> Показатели по поступлениям и выплатам учреждения на плановый 2020 год</t>
  </si>
  <si>
    <r>
      <t xml:space="preserve">в соответствии с Федеральным </t>
    </r>
    <r>
      <rPr>
        <sz val="16"/>
        <color indexed="12"/>
        <rFont val="Times New Roman"/>
        <family val="1"/>
      </rPr>
      <t>законом</t>
    </r>
    <r>
      <rPr>
        <sz val="16"/>
        <color indexed="8"/>
        <rFont val="Times New Roman"/>
        <family val="1"/>
      </rPr>
      <t xml:space="preserve"> от 5 апреля 2013 г. N 44-ФЗ "О контрактной системе в сфере закупок товаров, работ, услуг для обеспечения государственных и муниципальных нужд"</t>
    </r>
  </si>
  <si>
    <r>
      <t xml:space="preserve">в соответствии с Федеральным </t>
    </r>
    <r>
      <rPr>
        <sz val="16"/>
        <color indexed="12"/>
        <rFont val="Times New Roman"/>
        <family val="1"/>
      </rPr>
      <t>законом</t>
    </r>
    <r>
      <rPr>
        <sz val="16"/>
        <color indexed="8"/>
        <rFont val="Times New Roman"/>
        <family val="1"/>
      </rPr>
      <t xml:space="preserve"> от 18 июля 2011 г. N 223-ФЗ "О закупках товаров, работ, услуг отдельными видами юридических лиц"</t>
    </r>
  </si>
  <si>
    <t>1.2.1</t>
  </si>
  <si>
    <t>1.2.2</t>
  </si>
  <si>
    <t>1.3.1</t>
  </si>
  <si>
    <t>1.3.2</t>
  </si>
  <si>
    <t>1.3.3</t>
  </si>
  <si>
    <t>1.3.4</t>
  </si>
  <si>
    <t>Сумма взноса, руб. коп</t>
  </si>
  <si>
    <t>1.2. Общая балансовая стоимость движимого муниципального имущества, всего</t>
  </si>
  <si>
    <t>016</t>
  </si>
  <si>
    <t>1.2.1. Общая балансовая стоимость особо ценного движимого имущества</t>
  </si>
  <si>
    <t>017</t>
  </si>
  <si>
    <t>1.2.2. Остаточная стоимость особо ценного движимого имущества</t>
  </si>
  <si>
    <t>018</t>
  </si>
  <si>
    <t>1.2.3.Остаточная стоимость иного движимого имущества</t>
  </si>
  <si>
    <t>019</t>
  </si>
  <si>
    <t>II. Финансовые активы, всего</t>
  </si>
  <si>
    <t>2.Денежные средства на счетах учреждения (за исключением средств временного распоряжения)</t>
  </si>
  <si>
    <t>2.1. Дебиторская задолженность по доходам, полученным за счет средств городского бюджета (в том числе средства по внебюджетной деятельности)</t>
  </si>
  <si>
    <t>021</t>
  </si>
  <si>
    <t>2.2. Дебиторская задолженность по выданным авансам, полученным за счет средств городского бюджета всего:</t>
  </si>
  <si>
    <t>022</t>
  </si>
  <si>
    <t>2.2.1. по выданным авансам на услуги связи</t>
  </si>
  <si>
    <t>023</t>
  </si>
  <si>
    <t>2.2.2. по выданным авансам на транспортные услуги</t>
  </si>
  <si>
    <t>024</t>
  </si>
  <si>
    <t>2.2.3. по выданным авансам на коммунальные услуги</t>
  </si>
  <si>
    <t>025</t>
  </si>
  <si>
    <t>2.2.4. по выданным авансам на услуги по содержанию имущества</t>
  </si>
  <si>
    <t>026</t>
  </si>
  <si>
    <t>2.2.5. по выданным авансам на прочие услуги</t>
  </si>
  <si>
    <t>027</t>
  </si>
  <si>
    <t>2.2.6. по выданным авансам на приобретение основных средств</t>
  </si>
  <si>
    <t>028</t>
  </si>
  <si>
    <t>2.2.7. по выданным авансам на приобретение нематериальных активов</t>
  </si>
  <si>
    <t>029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</si>
  <si>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</si>
  <si>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</si>
  <si>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031</t>
  </si>
  <si>
    <t>2.2.10. по выданным авансам на прочие расходы</t>
  </si>
  <si>
    <t>032</t>
  </si>
  <si>
    <t>2.2.11. по выданным авансам на прочие выплаты</t>
  </si>
  <si>
    <t>033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</si>
  <si>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</si>
  <si>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034</t>
  </si>
  <si>
    <t>2.3.1. по выданным авансам на услуги связи</t>
  </si>
  <si>
    <t>035</t>
  </si>
  <si>
    <t>2.3.2. по выданным авансам на транспортные услуги</t>
  </si>
  <si>
    <t>036</t>
  </si>
  <si>
    <t>2.3.3. по выданным авансам на коммунальные услуги</t>
  </si>
  <si>
    <t>037</t>
  </si>
  <si>
    <t>2.3.4. по выданным авансам на услуги по содержанию имущества</t>
  </si>
  <si>
    <t>038</t>
  </si>
  <si>
    <t>2.3.5. по выданным авансам на прочие услуги</t>
  </si>
  <si>
    <t>039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</si>
  <si>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</si>
  <si>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</si>
  <si>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041</t>
  </si>
  <si>
    <t>2.3.8. по выданным авансам на приобретение непроизведенных активов</t>
  </si>
  <si>
    <t>042</t>
  </si>
  <si>
    <t>2.3.9. по выданным авансам на приобретение материальных запасов</t>
  </si>
  <si>
    <t>043</t>
  </si>
  <si>
    <t>2.3.10. по выданным авансам на прочие расходы</t>
  </si>
  <si>
    <t>044</t>
  </si>
  <si>
    <t>2.3.11. по выданным авансам на прочие выплаты</t>
  </si>
  <si>
    <t>045</t>
  </si>
  <si>
    <t>III. Обязательства, всего</t>
  </si>
  <si>
    <t>046</t>
  </si>
  <si>
    <t>3.1. Просроченная кредиторская задолженность</t>
  </si>
  <si>
    <t>047</t>
  </si>
  <si>
    <t>3.2. Кредиторская задолженность по расчетам с поставщиками и подрядчиками за счет средств городского бюджета, всего:</t>
  </si>
  <si>
    <t>048</t>
  </si>
  <si>
    <t xml:space="preserve">3.2.1.  по начислениям на выплаты по оплате труда </t>
  </si>
  <si>
    <t>049</t>
  </si>
  <si>
    <t>3.2.2.  по оплате услуг связи</t>
  </si>
  <si>
    <t>050</t>
  </si>
  <si>
    <t>3.2.3. по оплате транспортных услуг</t>
  </si>
  <si>
    <t>051</t>
  </si>
  <si>
    <t>3.2.4. по оплате коммунальных услуг</t>
  </si>
  <si>
    <t>052</t>
  </si>
  <si>
    <t>3.2.5. по оплате услуг по содержанию имущества</t>
  </si>
  <si>
    <t>053</t>
  </si>
  <si>
    <t>3.2.6. по оплате прочих услуг</t>
  </si>
  <si>
    <t>054</t>
  </si>
  <si>
    <t>3.2.7. по приобретению основных средств</t>
  </si>
  <si>
    <t>055</t>
  </si>
  <si>
    <t>3.2.8. по приобретению нематериальных активов</t>
  </si>
  <si>
    <t>056</t>
  </si>
  <si>
    <t>3.2.9. по приобретению непроизведенных активов</t>
  </si>
  <si>
    <t>057</t>
  </si>
  <si>
    <t>3.2.10. по приобретению материальных запасов</t>
  </si>
  <si>
    <t>058</t>
  </si>
  <si>
    <t>3.2.11. по оплате прочих расходов</t>
  </si>
  <si>
    <t>059</t>
  </si>
  <si>
    <t>3.2.12. по платежам в бюджет</t>
  </si>
  <si>
    <t>060</t>
  </si>
  <si>
    <t>3.2.13. по прочим расчетам с кредиторами (в т.ч.прочие выплаты)</t>
  </si>
  <si>
    <t>061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</si>
  <si>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</si>
  <si>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062</t>
  </si>
  <si>
    <t xml:space="preserve">3.3.1.  по начислениям на выплаты по оплате труда </t>
  </si>
  <si>
    <t>063</t>
  </si>
  <si>
    <t>3.3.2.  по оплате услуг связи</t>
  </si>
  <si>
    <t>064</t>
  </si>
  <si>
    <t>3.3.3. по оплате транспортных услуг</t>
  </si>
  <si>
    <t>065</t>
  </si>
  <si>
    <t>3.3.4. по оплате коммунальных услуг</t>
  </si>
  <si>
    <t>066</t>
  </si>
  <si>
    <t>3.3.5. по оплате услуг по содержанию имущества</t>
  </si>
  <si>
    <t>067</t>
  </si>
  <si>
    <t>3.3.6. по оплате прочих услуг</t>
  </si>
  <si>
    <t>068</t>
  </si>
  <si>
    <t>3.3.7. по приобретению основных средств</t>
  </si>
  <si>
    <t>069</t>
  </si>
  <si>
    <t>3.3.8. по приобретению нематериальных активов</t>
  </si>
  <si>
    <t>070</t>
  </si>
  <si>
    <t>3.3.9. по приобретению непроизведенных активов</t>
  </si>
  <si>
    <t>071</t>
  </si>
  <si>
    <t>3.3.10. по приобретению материальных запасов</t>
  </si>
  <si>
    <t>072</t>
  </si>
  <si>
    <t>3.3.11. по оплате прочих расходов</t>
  </si>
  <si>
    <t>073</t>
  </si>
  <si>
    <t>3.3.12. по платежам в бюджет</t>
  </si>
  <si>
    <t>074</t>
  </si>
  <si>
    <t>3.3.13. по прочим расчетам с кредиторами( в т.ч.по прочим выплатам)</t>
  </si>
  <si>
    <t>075</t>
  </si>
  <si>
    <t>Объем финансового обеспечения, руб.коп</t>
  </si>
  <si>
    <t>Средства обязательного медицинского страхования</t>
  </si>
  <si>
    <t>Иные прочие доходы</t>
  </si>
  <si>
    <t>Уплата налога на имущество организаций</t>
  </si>
  <si>
    <t>Уплата земельного налога</t>
  </si>
  <si>
    <t>Уплата иных платежей (налог на загрязнение окружающей среды, транспортный налог)</t>
  </si>
  <si>
    <t>Иное (расшифровать)</t>
  </si>
  <si>
    <t>х</t>
  </si>
  <si>
    <t>3.1.1.</t>
  </si>
  <si>
    <t>3.1.2.</t>
  </si>
  <si>
    <t>3.2.1.</t>
  </si>
  <si>
    <t>Местное соединение связи</t>
  </si>
  <si>
    <t>Междугороднее соединение связи</t>
  </si>
  <si>
    <t>Затраты на абонентскую плату радиоточки</t>
  </si>
  <si>
    <t>Затраты на Интернет (внутренний и внешний трафик)</t>
  </si>
  <si>
    <t>услуга</t>
  </si>
  <si>
    <t>2.2.2.</t>
  </si>
  <si>
    <t>Сумма исчисленного налога, подлежащего уплате, ВСЕГО руб. (гр. 3 x гр. 4 / 100)</t>
  </si>
  <si>
    <t>Сумма, ВСЕГО  руб. (гр. 3 x гр. 4)</t>
  </si>
  <si>
    <t>Сумма, ВСЕГО руб. (гр. 3 x гр. 4 x гр. 5)</t>
  </si>
  <si>
    <t>Сумма,ВСЕГО руб. (гр. 3 x гр. 4)</t>
  </si>
  <si>
    <t>Сумма, ВСЕГО руб.
 (гр. 3 x гр. 4 x гр. 5)</t>
  </si>
  <si>
    <t>Сумма, ВСЕГО руб. (гр. 3 x гр. 4)</t>
  </si>
  <si>
    <t>Фонд оплаты труда учреждения</t>
  </si>
  <si>
    <t>112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</si>
  <si>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</si>
  <si>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учреждения</t>
  </si>
  <si>
    <t>Расходы на закупку товаров, работ, всего</t>
  </si>
  <si>
    <t>3.1.3.</t>
  </si>
  <si>
    <t>3.1.4.</t>
  </si>
  <si>
    <t>3.1.5.</t>
  </si>
  <si>
    <t>3. Расчет (обоснование) расходов на закупку товаров, работ, услуг (строка 260)</t>
  </si>
  <si>
    <t>3.1 Расчет (обоснование) расходов на оплату услуг связи</t>
  </si>
  <si>
    <t>3.2. Расчет (обоснование) расходов на оплату транспортных услуг</t>
  </si>
  <si>
    <t>3.3. Расчет (обоснование) расходов на оплату коммунальных услуг</t>
  </si>
  <si>
    <t>3.4. Расчет (обоснование) расходов на оплату работ, услуг по содержанию имущества</t>
  </si>
  <si>
    <t>3.5. Расчет (обоснование) расходов на оплату прочих работ, услуг</t>
  </si>
  <si>
    <t>Таблица 2.1</t>
  </si>
  <si>
    <t>Наименование показателя</t>
  </si>
  <si>
    <t>Код строки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</si>
  <si>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</si>
  <si>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</si>
  <si>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</si>
  <si>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том числе:</t>
  </si>
  <si>
    <t>Выплаты по расходам на закупку товаров, работ, услуг всего:</t>
  </si>
  <si>
    <t>X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</si>
  <si>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</si>
  <si>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</si>
  <si>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из них:</t>
  </si>
  <si>
    <t>Код по бюджетной классификации Российской Федерации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</si>
  <si>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</si>
  <si>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</si>
  <si>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</si>
  <si>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</si>
  <si>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</si>
  <si>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</si>
  <si>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</si>
  <si>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</si>
  <si>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Остаток средств на начало года</t>
  </si>
  <si>
    <t>Остаток средств на конец года</t>
  </si>
  <si>
    <t>Таблица 3</t>
  </si>
  <si>
    <t>Поступление</t>
  </si>
  <si>
    <t>Выбытие</t>
  </si>
  <si>
    <t>Объем публичных обязательств, всего:</t>
  </si>
  <si>
    <t>Таблица 4</t>
  </si>
  <si>
    <t>Показатели выплат по расходам на закупку товаров, работ, услуг учреждения</t>
  </si>
  <si>
    <t>Сведения о средствах, поступающих во временное распоряжение учреждения</t>
  </si>
  <si>
    <t>010</t>
  </si>
  <si>
    <t>020</t>
  </si>
  <si>
    <t>030</t>
  </si>
  <si>
    <t>040</t>
  </si>
  <si>
    <t>КВР</t>
  </si>
  <si>
    <t>КОСГУ</t>
  </si>
  <si>
    <t>000</t>
  </si>
  <si>
    <t>111</t>
  </si>
  <si>
    <t>119</t>
  </si>
  <si>
    <t>2. Виды деятельности муниципального учреждения:</t>
  </si>
  <si>
    <t>1. Цели деятельности муниципального учреждения:</t>
  </si>
  <si>
    <t>3. Перечень услуг (работ), осуществляемых на платной основе: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</si>
  <si>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</si>
  <si>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</si>
  <si>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</si>
  <si>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</si>
  <si>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</si>
  <si>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</si>
  <si>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Наименования показателей</t>
  </si>
  <si>
    <t xml:space="preserve">                                 ВСЕГО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</si>
  <si>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</si>
  <si>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</si>
  <si>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</si>
  <si>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Х</t>
  </si>
  <si>
    <t>в том числе</t>
  </si>
  <si>
    <t>Доходы от собственности</t>
  </si>
  <si>
    <t>Доходы от оказания услуг, работ всего, в том числе: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</si>
  <si>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</si>
  <si>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</si>
  <si>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</si>
  <si>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доходы, в том числе   добровольные пожертвования физических и юридических лиц</t>
  </si>
  <si>
    <t>Доходы от операций с активами</t>
  </si>
  <si>
    <t>их них:</t>
  </si>
  <si>
    <t>Безвозмездные перечисления организациям</t>
  </si>
  <si>
    <t>Прочие расходы (кроме расходов на закупку товаров, работ, услуг)</t>
  </si>
  <si>
    <t>Комунальные услуги (теплоснабжение)</t>
  </si>
  <si>
    <t>Комунальные услуги (электроснабжение)</t>
  </si>
  <si>
    <t>Комунальные услуги (водоотведение)</t>
  </si>
  <si>
    <t>Поступление финансовых активов, всего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</si>
  <si>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</si>
  <si>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</si>
  <si>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</si>
  <si>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</si>
  <si>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</si>
  <si>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</si>
  <si>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 </t>
  </si>
  <si>
    <t>УТВЕРЖДАЮ</t>
  </si>
  <si>
    <t>(подпись)</t>
  </si>
  <si>
    <t>(расшифровка подписи)</t>
  </si>
  <si>
    <t>КОДЫ</t>
  </si>
  <si>
    <t>форма по КФД</t>
  </si>
  <si>
    <t>Наименование муниципального учреждения</t>
  </si>
  <si>
    <t>по ОКПО</t>
  </si>
  <si>
    <t>Наименование органа, осуществляющего функции и полномочия учредителя</t>
  </si>
  <si>
    <t>Адрес фактического местонахождения муниципального бюджетного учреждения</t>
  </si>
  <si>
    <t>ИНН / КПП</t>
  </si>
  <si>
    <t xml:space="preserve">Единица измерения: </t>
  </si>
  <si>
    <t>по ОКЕИ</t>
  </si>
  <si>
    <t>Сведения о деятельности муниципального учреждения</t>
  </si>
  <si>
    <t xml:space="preserve">           Справочная информация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</si>
  <si>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</si>
  <si>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Работы, услуги по содержанию имущества (капитальный ремонт)</t>
  </si>
  <si>
    <t>243</t>
  </si>
  <si>
    <t>Должность, группа должностей</t>
  </si>
  <si>
    <t>Наименование расходов</t>
  </si>
  <si>
    <t>Количество</t>
  </si>
  <si>
    <t>1. Расчеты (обоснования) выплат персоналу (строка 210)</t>
  </si>
  <si>
    <t>№ п/п</t>
  </si>
  <si>
    <t>Установленная численность, единиц</t>
  </si>
  <si>
    <t>Среднемесячный размер оплаты труда на одного работника, руб.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</si>
  <si>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</si>
  <si>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</si>
  <si>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</si>
  <si>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</si>
  <si>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x</t>
  </si>
  <si>
    <t>Количество дней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</si>
  <si>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</si>
  <si>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</si>
  <si>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</si>
  <si>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Наименование государственного внебюджетного фонда</t>
  </si>
  <si>
    <t>Размер базы для начисления страховых взносов, руб.</t>
  </si>
  <si>
    <t>Налоговая база, руб.</t>
  </si>
  <si>
    <t>Ставка налога, %</t>
  </si>
  <si>
    <t>Стоимость за единицу, руб.</t>
  </si>
  <si>
    <t>Количество услуг перевозки</t>
  </si>
  <si>
    <t>Цена услуги перевозки, руб.</t>
  </si>
  <si>
    <t>Сумма, руб. (гр. 3 x гр. 4)</t>
  </si>
  <si>
    <t>Количество работ (услуг)</t>
  </si>
  <si>
    <t>Стоимость услуги, руб.</t>
  </si>
  <si>
    <t>Налог на имущество, всего</t>
  </si>
  <si>
    <t>в том числе по группам:</t>
  </si>
  <si>
    <t>недвижимое имущество</t>
  </si>
  <si>
    <t>переданное в аренду</t>
  </si>
  <si>
    <t>движимое имущество</t>
  </si>
  <si>
    <t>Земельный налог, всего:</t>
  </si>
  <si>
    <t>в том числе по участкам:</t>
  </si>
  <si>
    <t>Кадастровая стоимость земельного участка</t>
  </si>
  <si>
    <t>Сумма , руб. (гр. 3 x гр. 4 / 100)</t>
  </si>
  <si>
    <t>Транспортный налог</t>
  </si>
  <si>
    <t>в том числе по транспортным средствам:</t>
  </si>
  <si>
    <t xml:space="preserve">Плата за негативное воздействие на окружающую среду </t>
  </si>
  <si>
    <t>Сумма  (руб.)</t>
  </si>
  <si>
    <t>(очередной финансовый год)</t>
  </si>
  <si>
    <t>(наименование учреждения)</t>
  </si>
  <si>
    <t>Код видов расходов  852</t>
  </si>
  <si>
    <t>Код видов расходов  853</t>
  </si>
  <si>
    <t>Период</t>
  </si>
  <si>
    <t>Тариф</t>
  </si>
  <si>
    <t>Стоимость, руб.</t>
  </si>
  <si>
    <t>Всего</t>
  </si>
  <si>
    <t>Итого за счет средств местного бюджета</t>
  </si>
  <si>
    <t>Приложение к плану финансово-хозяйственной деятельности №1</t>
  </si>
  <si>
    <t>Арендная плата за пользование имуществом</t>
  </si>
  <si>
    <t>244</t>
  </si>
  <si>
    <t>224</t>
  </si>
  <si>
    <t>1.1. Расчеты (обоснование) расходов на оплату труда</t>
  </si>
  <si>
    <t>1.1.1.</t>
  </si>
  <si>
    <t>1.1.2.</t>
  </si>
  <si>
    <t>1.1.3.</t>
  </si>
  <si>
    <t>1.1.4.</t>
  </si>
  <si>
    <t>1.2. Расчеты (обоснование)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</si>
  <si>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Пенсионный фонд РФ 22%;                                         Фонд социального страхования РФ 2,9%;   Федеральный фонд обязательного медицинского страхования 5,1%;                                                           ФСС РФ на выплаты от несчастных случаев на производстве и профессиональных заболеваний 0,2%</t>
  </si>
  <si>
    <t>1.3. Расчеты (обоснование) выплат персоналу при направлении в служебные командировки</t>
  </si>
  <si>
    <t>выплаты на одного сотрудника в день, руб.</t>
  </si>
  <si>
    <t>Количество сотрудников, чел.</t>
  </si>
  <si>
    <t>1.4.1.</t>
  </si>
  <si>
    <t>2. Расчет (обоснование) расходов на уплату налогов, сборов и иных платежей (строка 230)</t>
  </si>
  <si>
    <t>2.1 Расчет (обоснование) расходов на уплату налогов, сборов и иных платежей</t>
  </si>
  <si>
    <t>2.1.1.</t>
  </si>
  <si>
    <t>2.1.2.</t>
  </si>
  <si>
    <t>ВСЕГО КВР 851</t>
  </si>
  <si>
    <t>2.2 Расчет (обоснование) расходов на уплату налогов, сборов и иных платежей</t>
  </si>
  <si>
    <t>2.2.1.</t>
  </si>
  <si>
    <t>Прочие налоги и сборы (госпошлина)</t>
  </si>
  <si>
    <t>2.3 Расчет (обоснование) расходов на уплату сборов и иных платежей</t>
  </si>
  <si>
    <t>2.3.1.</t>
  </si>
  <si>
    <t xml:space="preserve">Количество </t>
  </si>
  <si>
    <t>единица измерений</t>
  </si>
  <si>
    <t xml:space="preserve">1.4.  Расчеты (обоснование) выплат персоналу </t>
  </si>
  <si>
    <t>3.6. Расчет (обоснование) расходов на приобретение основных средств</t>
  </si>
  <si>
    <t>3.7. Расчет (обоснование) расходов на приобретение  материальных запасов (прочие)</t>
  </si>
  <si>
    <t>Комунальные услуги (водоснабжение)</t>
  </si>
  <si>
    <t>Сумма  (руб., с точностью до двух знаков после запятой - 0,00)</t>
  </si>
  <si>
    <r>
      <t xml:space="preserve">Код видов расходов </t>
    </r>
    <r>
      <rPr>
        <u val="single"/>
        <sz val="12"/>
        <color indexed="8"/>
        <rFont val="Times New Roman"/>
        <family val="1"/>
      </rPr>
      <t>111</t>
    </r>
  </si>
  <si>
    <r>
      <t xml:space="preserve">КОСГУ </t>
    </r>
    <r>
      <rPr>
        <u val="single"/>
        <sz val="12"/>
        <color indexed="8"/>
        <rFont val="Times New Roman"/>
        <family val="1"/>
      </rPr>
      <t>211</t>
    </r>
  </si>
  <si>
    <r>
      <t xml:space="preserve">КОСГУ </t>
    </r>
    <r>
      <rPr>
        <u val="single"/>
        <sz val="12"/>
        <color indexed="8"/>
        <rFont val="Times New Roman"/>
        <family val="1"/>
      </rPr>
      <t>213</t>
    </r>
  </si>
  <si>
    <r>
      <t xml:space="preserve">Код видов расходов </t>
    </r>
    <r>
      <rPr>
        <u val="single"/>
        <sz val="12"/>
        <color indexed="8"/>
        <rFont val="Times New Roman"/>
        <family val="1"/>
      </rPr>
      <t>112</t>
    </r>
  </si>
  <si>
    <r>
      <t xml:space="preserve">КОСГУ </t>
    </r>
    <r>
      <rPr>
        <u val="single"/>
        <sz val="12"/>
        <color indexed="8"/>
        <rFont val="Times New Roman"/>
        <family val="1"/>
      </rPr>
      <t>212</t>
    </r>
  </si>
  <si>
    <r>
      <t xml:space="preserve">Код видов расходов  </t>
    </r>
    <r>
      <rPr>
        <u val="single"/>
        <sz val="12"/>
        <color indexed="8"/>
        <rFont val="Times New Roman"/>
        <family val="1"/>
      </rPr>
      <t>851</t>
    </r>
  </si>
  <si>
    <r>
      <t xml:space="preserve">КОСГУ </t>
    </r>
    <r>
      <rPr>
        <u val="single"/>
        <sz val="12"/>
        <color indexed="8"/>
        <rFont val="Times New Roman"/>
        <family val="1"/>
      </rPr>
      <t xml:space="preserve"> 290</t>
    </r>
  </si>
  <si>
    <r>
      <t xml:space="preserve">КОСГУ </t>
    </r>
    <r>
      <rPr>
        <u val="single"/>
        <sz val="12"/>
        <color indexed="8"/>
        <rFont val="Times New Roman"/>
        <family val="1"/>
      </rPr>
      <t>290</t>
    </r>
  </si>
  <si>
    <r>
      <t>Код видов расходов</t>
    </r>
    <r>
      <rPr>
        <u val="single"/>
        <sz val="12"/>
        <color indexed="8"/>
        <rFont val="Times New Roman"/>
        <family val="1"/>
      </rPr>
      <t xml:space="preserve">   244</t>
    </r>
  </si>
  <si>
    <r>
      <t xml:space="preserve">КОСГУ </t>
    </r>
    <r>
      <rPr>
        <u val="single"/>
        <sz val="12"/>
        <color indexed="8"/>
        <rFont val="Times New Roman"/>
        <family val="1"/>
      </rPr>
      <t xml:space="preserve"> 221</t>
    </r>
  </si>
  <si>
    <r>
      <t xml:space="preserve">КОСГУ </t>
    </r>
    <r>
      <rPr>
        <u val="single"/>
        <sz val="12"/>
        <color indexed="8"/>
        <rFont val="Times New Roman"/>
        <family val="1"/>
      </rPr>
      <t>222</t>
    </r>
  </si>
  <si>
    <t xml:space="preserve">Затраты на абонентское обслуживание программы "Контур-экстерн" </t>
  </si>
  <si>
    <r>
      <t xml:space="preserve">КОСГУ </t>
    </r>
    <r>
      <rPr>
        <u val="single"/>
        <sz val="12"/>
        <color indexed="8"/>
        <rFont val="Times New Roman"/>
        <family val="1"/>
      </rPr>
      <t>223</t>
    </r>
  </si>
  <si>
    <r>
      <t xml:space="preserve">КОСГУ </t>
    </r>
    <r>
      <rPr>
        <u val="single"/>
        <sz val="12"/>
        <color indexed="8"/>
        <rFont val="Times New Roman"/>
        <family val="1"/>
      </rPr>
      <t>225</t>
    </r>
  </si>
  <si>
    <r>
      <t xml:space="preserve">КОСГУ </t>
    </r>
    <r>
      <rPr>
        <u val="single"/>
        <sz val="12"/>
        <color indexed="8"/>
        <rFont val="Times New Roman"/>
        <family val="1"/>
      </rPr>
      <t>226</t>
    </r>
  </si>
  <si>
    <r>
      <t xml:space="preserve">КОСГУ  </t>
    </r>
    <r>
      <rPr>
        <u val="single"/>
        <sz val="12"/>
        <color indexed="8"/>
        <rFont val="Times New Roman"/>
        <family val="1"/>
      </rPr>
      <t>310</t>
    </r>
  </si>
  <si>
    <r>
      <t xml:space="preserve">КОСГУ </t>
    </r>
    <r>
      <rPr>
        <u val="single"/>
        <sz val="12"/>
        <color indexed="8"/>
        <rFont val="Times New Roman"/>
        <family val="1"/>
      </rPr>
      <t>340</t>
    </r>
  </si>
  <si>
    <t xml:space="preserve">Итого </t>
  </si>
  <si>
    <t>Работы, услуги по содержанию имущества (текущий ремонт)</t>
  </si>
  <si>
    <t>на 2018 год и плановый период 2019 и 2020 годов</t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</si>
  <si>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</si>
  <si>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</si>
  <si>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</si>
  <si>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 xml:space="preserve"> Показатели по поступлениям и выплатам учреждения на "01" января 2018 г.</t>
  </si>
  <si>
    <t xml:space="preserve">   ПЛАН ФИНАНСОВО-ХОЗЯЙСТВЕННОЙ ДЕЯТЕЛЬНОСТИ</t>
  </si>
  <si>
    <t>руб.коп</t>
  </si>
  <si>
    <t>Дата</t>
  </si>
  <si>
    <t>0000001</t>
  </si>
  <si>
    <t>№ строки</t>
  </si>
  <si>
    <t>Сумма(руб.коп)</t>
  </si>
  <si>
    <t>I. Нефинансовые активы, всего:</t>
  </si>
  <si>
    <t>1.1. Общая балансовая стоимость недвижимого муниципального имущества, всего</t>
  </si>
  <si>
    <t>011</t>
  </si>
  <si>
    <t xml:space="preserve">       в том числе: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</si>
  <si>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</si>
  <si>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012</t>
  </si>
  <si>
    <t>1.1.2. Стоимость имущества, приобретенного муниципальным бюджетным учреждением  за счет выделенных собственником имущества учреждения средств</t>
  </si>
  <si>
    <t>013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</si>
  <si>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</si>
  <si>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014</t>
  </si>
  <si>
    <t>1.1.4. Остаточная стоимость недвижимого муниципального имущества</t>
  </si>
  <si>
    <t>015</t>
  </si>
  <si>
    <t>Объем средств,поступивших во временное распоряжение, всего</t>
  </si>
  <si>
    <t>Сумма ВСЕГО, руб. (гр. 3 x гр. 5 x гр. 6)</t>
  </si>
  <si>
    <t>Фонд оплаты труда в год, руб. (гр. 3 x гр. 4) x гр. 8 x 12)</t>
  </si>
  <si>
    <r>
      <t xml:space="preserve">Код видов расходов </t>
    </r>
    <r>
      <rPr>
        <u val="single"/>
        <sz val="12"/>
        <color indexed="8"/>
        <rFont val="Times New Roman"/>
        <family val="1"/>
      </rPr>
      <t>119</t>
    </r>
  </si>
  <si>
    <t>(наименование должности лица, утверждающего документ)</t>
  </si>
  <si>
    <t>Ответственный исполнитель</t>
  </si>
  <si>
    <t>ОГРН</t>
  </si>
  <si>
    <t>ЛИСТ СОГЛАСОВАНИЯ</t>
  </si>
  <si>
    <t>к плану финансово-хозяйственной деятельности</t>
  </si>
  <si>
    <t>(краткое наименование образовательного учреждения)</t>
  </si>
  <si>
    <t>Дата поступления ПФХД</t>
  </si>
  <si>
    <t>Должность,Ф.И.О.лица,проверявшего ПФХД</t>
  </si>
  <si>
    <t>Дата поступления ПФХД после устранения замечаний</t>
  </si>
  <si>
    <t>"______"___________________20_____г.</t>
  </si>
  <si>
    <t>Повторная проверка</t>
  </si>
  <si>
    <t>тел.</t>
  </si>
  <si>
    <t>Причина отказа в согласовании</t>
  </si>
  <si>
    <t>Заключение к ПФХД(согласовано/отказано)</t>
  </si>
  <si>
    <t>Подпись должностного лица</t>
  </si>
  <si>
    <t>Итого</t>
  </si>
  <si>
    <t>Директор</t>
  </si>
  <si>
    <t>Г.А. Тихомирова</t>
  </si>
  <si>
    <t>по состоянию '"01" января  2018 г.</t>
  </si>
  <si>
    <t>Муниципальное бюджетное учреждение социального обслуживания «Центр помощи детям – сиротам и детям, оставшимся без попечения родителей» Озерского городского округа</t>
  </si>
  <si>
    <t>7422018344/741301001</t>
  </si>
  <si>
    <t>Управление социальной защиты населения администрации Озерского городского округа Челябинской области</t>
  </si>
  <si>
    <t>456780,Россия, Челябинская область, г.Озерск, ул. Набережная,д.19</t>
  </si>
  <si>
    <t>1027401181610</t>
  </si>
  <si>
    <t>Создание благоприятных условий, приближенных домашним, способствующих умственному, эмоциональному и физическому развитию личности; обеспечение социальной защиты, медико-психологической реабилитации и социальной адаптации воспитанников;освоение воспитательно-образовательных программ; формирование общей культуры личности воспитанников; адаптация воспитанников к жизни в обществе, к современным социально-экономическим условиям на основе создания гуманных взаимоотношений участников образовательного процесса; воспитание у воспитанников гражданственности, трудолюбия, уважения к правам и свободам человека, любви к окружающей природе, Родине; формирование здорового образа жизни.</t>
  </si>
  <si>
    <t>Устройство детей в семьи. Развитие семейных форм воспитания. Реализация образовательных программ содержания. Воспитания и адаптация воспитанников. Осуществление медицинской деятельности.</t>
  </si>
  <si>
    <r>
      <t xml:space="preserve">II. Показатели финансового состояния учреждения на </t>
    </r>
    <r>
      <rPr>
        <b/>
        <u val="single"/>
        <sz val="11"/>
        <rFont val="Times New Roman"/>
        <family val="1"/>
      </rPr>
      <t xml:space="preserve">01 января 2018 г </t>
    </r>
  </si>
  <si>
    <t>(на последнюю отчетную дату)</t>
  </si>
  <si>
    <t>Объем финансового обеспечения (руб.коп,)</t>
  </si>
  <si>
    <t>Субсидии на выполнение муниципального задания</t>
  </si>
  <si>
    <t>Субсидии на иные цели (в соот.в аб.2п.1 ст.78.1БК РФ)</t>
  </si>
  <si>
    <t>Поступления от оказания услуг (выполнения работ) на платной основе и от иной приносящей доход деятельности</t>
  </si>
  <si>
    <t>Областной бюджет</t>
  </si>
  <si>
    <t>Местный бюджет</t>
  </si>
  <si>
    <r>
      <t xml:space="preserve">Расчеты (обоснования) к плану финансово-хозяйственной деятельности муниципального учреждения по состоянию на </t>
    </r>
    <r>
      <rPr>
        <b/>
        <u val="single"/>
        <sz val="13"/>
        <color indexed="8"/>
        <rFont val="Times New Roman"/>
        <family val="1"/>
      </rPr>
      <t>01.01.2018 г.</t>
    </r>
  </si>
  <si>
    <t>Административно-управленческий персонал</t>
  </si>
  <si>
    <t>Педагогические работники</t>
  </si>
  <si>
    <t xml:space="preserve">Медицинские работники </t>
  </si>
  <si>
    <t>Прочий персонал</t>
  </si>
  <si>
    <t>Суточные при служебных командировках</t>
  </si>
  <si>
    <t>Проезд  при служебных командировках при наличии проездных билетов</t>
  </si>
  <si>
    <t xml:space="preserve">Найм жилых помещений при служебных командировках </t>
  </si>
  <si>
    <t>Пособие по уходу за ребенком в возрасте  до 3-х лет</t>
  </si>
  <si>
    <t>Первичный медицинской осмотр (при поступлении на работу)</t>
  </si>
  <si>
    <t>Земельный участок  кадастровый номер  74:41:0101021:84</t>
  </si>
  <si>
    <t>Земельный участок  кадастровый номер  74:41:0101031:2</t>
  </si>
  <si>
    <t>ГАЗ-32213</t>
  </si>
  <si>
    <t>TST41D</t>
  </si>
  <si>
    <t>3.1.6.</t>
  </si>
  <si>
    <t>3.1.7.</t>
  </si>
  <si>
    <t>3.1.8.</t>
  </si>
  <si>
    <t>3.1.9.</t>
  </si>
  <si>
    <t>Услуги  почтовой связи</t>
  </si>
  <si>
    <t>Аренда почтового ящика</t>
  </si>
  <si>
    <t>Телематические услуги связи стандартов и технологий GSM (система ГЛОНАСС)</t>
  </si>
  <si>
    <t xml:space="preserve">Услуги кабельного телевидения </t>
  </si>
  <si>
    <t>3.2.2.</t>
  </si>
  <si>
    <t>3.2.3.</t>
  </si>
  <si>
    <t>3.2.4.</t>
  </si>
  <si>
    <t xml:space="preserve">Услуги такси (c разрешения УСЗН) </t>
  </si>
  <si>
    <t>Услуги водителя на автомобиле учреждения   по договору подряда с начислениями</t>
  </si>
  <si>
    <t>Приобретение проездных билетов</t>
  </si>
  <si>
    <t>N п/п</t>
  </si>
  <si>
    <t>Размер потребления ресурсов</t>
  </si>
  <si>
    <t>Тариф (с учетом НДС), руб</t>
  </si>
  <si>
    <t>Индексация, %</t>
  </si>
  <si>
    <t>Сумма, руб (гр.4*гр.5*гр6)</t>
  </si>
  <si>
    <t>Отопление + тепло в ГВС</t>
  </si>
  <si>
    <t>ХОВ</t>
  </si>
  <si>
    <t>Электроэнергия</t>
  </si>
  <si>
    <t>Вода питьевая</t>
  </si>
  <si>
    <t>Вода фекальная</t>
  </si>
  <si>
    <t>Итого:</t>
  </si>
  <si>
    <t>ТО внутренних систем отопления, водоснабжения, водоотведения зданий и сооружений</t>
  </si>
  <si>
    <t>ТО автоматической пожарной сигнализации и эксплуатация КПОР "Планар"</t>
  </si>
  <si>
    <t>ТО и ремонт компьютерной техники, заправка картриджей</t>
  </si>
  <si>
    <t>Вывоз ТБО (утилизация бытовых отходов)</t>
  </si>
  <si>
    <t>Тех.обслуживание, тех.осмотр и ремонт автомобиля</t>
  </si>
  <si>
    <t>ТО и заправка огнетушителей</t>
  </si>
  <si>
    <t>ТО узлов учета тепловой энергии и теплоносителя</t>
  </si>
  <si>
    <t>Лабораторно-инструментальные исследования (смывы), уничтожение грызунов и насекомых, аккарицидная обработка территории</t>
  </si>
  <si>
    <t>Дератизация и дезинфекция</t>
  </si>
  <si>
    <t>ТО газового оборудования и обслуживание газопровода, замена хомутов</t>
  </si>
  <si>
    <t>ТО тахографа</t>
  </si>
  <si>
    <t>Транспортировка и утилизация опасных отходов класса Б и В</t>
  </si>
  <si>
    <t>ТО системы видеонаблюдения</t>
  </si>
  <si>
    <t>Текущий ремонт  оборудования</t>
  </si>
  <si>
    <t>Текущий ремонт помещений</t>
  </si>
  <si>
    <t>Обслуживание  аквариумов по договору подряда с начислениями</t>
  </si>
  <si>
    <t>Контроль за тех.состоянием автомобиля  по договору подряда с начислениями</t>
  </si>
  <si>
    <t>Проверка качества огнезащитной обработки</t>
  </si>
  <si>
    <t>ТО системы спутникового мониторинга автомобиля</t>
  </si>
  <si>
    <t xml:space="preserve">Испытание наружной металлической лестницы </t>
  </si>
  <si>
    <t>Установка доводчика дверей</t>
  </si>
  <si>
    <t xml:space="preserve">Стирка ковров </t>
  </si>
  <si>
    <t>Поверка узла учета тепла и теплаоносителя</t>
  </si>
  <si>
    <t>Установка тахографа</t>
  </si>
  <si>
    <t>Покос травы по договору подряда с начислениями</t>
  </si>
  <si>
    <t>Проверка состояния противопожарных дверей</t>
  </si>
  <si>
    <t>Предрейсовое и послерейсовое медосведетельствование водителя</t>
  </si>
  <si>
    <t>Стоянка автотранспорта</t>
  </si>
  <si>
    <t>Курсы повышения квалификации, семинары</t>
  </si>
  <si>
    <t>Услуги физической охраны</t>
  </si>
  <si>
    <t>Парикмахерские услуги по договору подряда с начислениями</t>
  </si>
  <si>
    <t>Оплата услуг вневедомственной охраны</t>
  </si>
  <si>
    <t>Подписка на периодическую литературу</t>
  </si>
  <si>
    <t>Профилактические медосмотры работников</t>
  </si>
  <si>
    <t>Сопровождение программы 1С бухгалтерия (обновление+консультации)</t>
  </si>
  <si>
    <t>Приобретение неисключительных (пользовательских) лицензионных прав на программное обеспечение</t>
  </si>
  <si>
    <t>Оплата  услуг по страхованию автотранспорта</t>
  </si>
  <si>
    <t>Услуги нотариуса</t>
  </si>
  <si>
    <t>Оплата комиссии банка</t>
  </si>
  <si>
    <t>Услуги в области фотографии</t>
  </si>
  <si>
    <t>Гигиеническая аттестация сотрудников</t>
  </si>
  <si>
    <t xml:space="preserve">Сопровождение и обновление сайта МБУСО «Центр помощи детям – сиротам и детям, оставшимся без попечения родителей»
</t>
  </si>
  <si>
    <t>Наполнение сайта "Город-образование" информацией по договору подряда с начислениями</t>
  </si>
  <si>
    <t>Составление сметной документации</t>
  </si>
  <si>
    <t>Защита информации системы персональных данных</t>
  </si>
  <si>
    <t>Диагностика состояния основных средств (бензотриммера)</t>
  </si>
  <si>
    <t>Услуги по мойке автомобиля</t>
  </si>
  <si>
    <t>Подготовка технического заключения отнесения объектов основных средств к объектам капитального строительства</t>
  </si>
  <si>
    <t>Ремонт и регулировка окон</t>
  </si>
  <si>
    <t>Монтаж тахографа и активация блока СКЗИ</t>
  </si>
  <si>
    <t>Составление актов технического состояния объектов основных средств для дальнейшего списания</t>
  </si>
  <si>
    <t>Сервисное обслуживание программы "Интернат-питание"</t>
  </si>
  <si>
    <t>Наполнение сайта МБУСО «Центр помощи детям – сиротам и детям, оставшимся без попечения родителей» информацией по договору подряда с начислениями</t>
  </si>
  <si>
    <t>Демонтаж и установка светильников</t>
  </si>
  <si>
    <t xml:space="preserve">Аттестация рабочего места </t>
  </si>
  <si>
    <t>Бытовая техника</t>
  </si>
  <si>
    <t>Мебель</t>
  </si>
  <si>
    <t>Оргтехника</t>
  </si>
  <si>
    <t>Продукты питания</t>
  </si>
  <si>
    <t>Мягкий инвентарь</t>
  </si>
  <si>
    <t>Дизтопливо</t>
  </si>
  <si>
    <t>Бензин АИ-92</t>
  </si>
  <si>
    <t>Медикаменты</t>
  </si>
  <si>
    <t>Канцелярские товары</t>
  </si>
  <si>
    <t>Хозяйственные товары</t>
  </si>
  <si>
    <t xml:space="preserve">Директор муниципального бюджетного учреждения </t>
  </si>
  <si>
    <t xml:space="preserve">Главный бухгалтер муниципального бюджетного учреждения </t>
  </si>
  <si>
    <t>Ю.В. Сибагатуллина</t>
  </si>
  <si>
    <t>Исполнитель</t>
  </si>
  <si>
    <r>
      <t xml:space="preserve">тел. </t>
    </r>
    <r>
      <rPr>
        <u val="single"/>
        <sz val="11"/>
        <rFont val="Times New Roman"/>
        <family val="1"/>
      </rPr>
      <t>8(35130)23913</t>
    </r>
  </si>
  <si>
    <t>Размер одной выплаты, руб</t>
  </si>
  <si>
    <t>Количество выплат в год</t>
  </si>
  <si>
    <t>Общая сумма выплат, руб (гр. 3 х гр. 4)</t>
  </si>
  <si>
    <t>Пособия по социальной помощи населению</t>
  </si>
  <si>
    <t>1.5 Расчеты (обоснования) расходов на социальные и иные выплаты населению</t>
  </si>
  <si>
    <r>
      <t xml:space="preserve">Код видов расходов  </t>
    </r>
    <r>
      <rPr>
        <u val="single"/>
        <sz val="10"/>
        <rFont val="Times New Roman"/>
        <family val="1"/>
      </rPr>
      <t>360</t>
    </r>
  </si>
  <si>
    <t>Услуга № 1 Содержание лиц из числа детей-сирот и детей, оставшихся без попечения родителей</t>
  </si>
  <si>
    <t>130</t>
  </si>
  <si>
    <t>Услуга № 2 Питание сотрудников</t>
  </si>
  <si>
    <r>
      <t xml:space="preserve">Источник финансового обеспечения  </t>
    </r>
    <r>
      <rPr>
        <b/>
        <sz val="14"/>
        <color indexed="8"/>
        <rFont val="Times New Roman"/>
        <family val="1"/>
      </rPr>
      <t>Субвенция областного бюджета, Собственные доходы</t>
    </r>
  </si>
  <si>
    <r>
      <t xml:space="preserve">Источник финансового обеспечения </t>
    </r>
    <r>
      <rPr>
        <b/>
        <sz val="14"/>
        <color indexed="8"/>
        <rFont val="Times New Roman"/>
        <family val="1"/>
      </rPr>
      <t xml:space="preserve"> Субвенция областного бюджета</t>
    </r>
  </si>
  <si>
    <r>
      <t xml:space="preserve">Источник финансового обеспечения   </t>
    </r>
    <r>
      <rPr>
        <b/>
        <sz val="14"/>
        <color indexed="8"/>
        <rFont val="Times New Roman"/>
        <family val="1"/>
      </rPr>
      <t>Субвенция областного бюджета</t>
    </r>
  </si>
  <si>
    <r>
      <t xml:space="preserve">'Источник финансового обеспечения  </t>
    </r>
    <r>
      <rPr>
        <b/>
        <sz val="14"/>
        <color indexed="8"/>
        <rFont val="Times New Roman"/>
        <family val="1"/>
      </rPr>
      <t>Субвенция областного бюджета</t>
    </r>
  </si>
  <si>
    <r>
      <t xml:space="preserve">Источник финансового обеспечения  </t>
    </r>
    <r>
      <rPr>
        <b/>
        <sz val="14"/>
        <color indexed="8"/>
        <rFont val="Times New Roman"/>
        <family val="1"/>
      </rPr>
      <t>Субвенция областного бюджета</t>
    </r>
  </si>
  <si>
    <r>
      <t xml:space="preserve">Источник финансового обеспечения   </t>
    </r>
    <r>
      <rPr>
        <b/>
        <sz val="14"/>
        <rFont val="Times New Roman"/>
        <family val="1"/>
      </rPr>
      <t>Субвенция областного бюджета</t>
    </r>
  </si>
  <si>
    <t>Расчеты (обоснования) к плану финансово-хозяйственной деятельности муниципального учреждения по состоянию на плановый 2019 год</t>
  </si>
  <si>
    <t>Расчеты (обоснования) к плану финансово-хозяйственной деятельности муниципального учреждения по состоянию на плановый 2020 год</t>
  </si>
  <si>
    <t>"09" января  2018 г.</t>
  </si>
  <si>
    <t xml:space="preserve">на '"01" января  2018 г. </t>
  </si>
  <si>
    <r>
      <t xml:space="preserve">тел. </t>
    </r>
    <r>
      <rPr>
        <u val="single"/>
        <sz val="16"/>
        <rFont val="Times New Roman"/>
        <family val="1"/>
      </rPr>
      <t>8(35130)23913</t>
    </r>
  </si>
  <si>
    <t xml:space="preserve">"09" января  2018 г.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</si>
</sst>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0.000"/>
    <numFmt numFmtId="197" formatCode="0.0000"/>
    <numFmt numFmtId="198" formatCode="#,##0.00_ ;[Red]\-#,##0.00\ "/>
    <numFmt numFmtId="199" formatCode="_-* #,##0.00_р_._-;\-* #,##0.00_р_._-;_-* &quot;-&quot;_р_._-;_-@_-"/>
    <numFmt numFmtId="200" formatCode="#,##0.00;[Red]#,##0.00"/>
    <numFmt numFmtId="201" formatCode="0.00000"/>
    <numFmt numFmtId="202" formatCode="#,##0.000"/>
    <numFmt numFmtId="203" formatCode="0.0000000"/>
    <numFmt numFmtId="204" formatCode="0.000000"/>
    <numFmt numFmtId="205" formatCode="#,##0.0000"/>
    <numFmt numFmtId="206" formatCode="#,##0.00000"/>
    <numFmt numFmtId="207" formatCode="0.00000000000000000000000"/>
    <numFmt numFmtId="208" formatCode="#,##0.00&quot;р.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6"/>
      <color indexed="12"/>
      <name val="Times New Roman"/>
      <family val="1"/>
    </font>
    <font>
      <b/>
      <sz val="16"/>
      <color indexed="8"/>
      <name val="Times New Roman"/>
      <family val="1"/>
    </font>
    <font>
      <sz val="16"/>
      <color indexed="23"/>
      <name val="Times New Roman"/>
      <family val="1"/>
    </font>
    <font>
      <sz val="16"/>
      <color indexed="8"/>
      <name val="Calibri"/>
      <family val="2"/>
    </font>
    <font>
      <sz val="14"/>
      <name val="Times New Roman"/>
      <family val="1"/>
    </font>
    <font>
      <b/>
      <sz val="24"/>
      <color indexed="8"/>
      <name val="Times New Roman"/>
      <family val="1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24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Calibri"/>
      <family val="2"/>
    </font>
    <font>
      <u val="single"/>
      <sz val="14"/>
      <name val="Times New Roman"/>
      <family val="1"/>
    </font>
    <font>
      <sz val="10.5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1"/>
      <name val="Arial Cyr"/>
      <family val="0"/>
    </font>
    <font>
      <u val="single"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1" fillId="0" borderId="0">
      <alignment/>
      <protection/>
    </xf>
    <xf numFmtId="0" fontId="23" fillId="0" borderId="0">
      <alignment/>
      <protection/>
    </xf>
    <xf numFmtId="0" fontId="13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588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7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14" fontId="24" fillId="0" borderId="0" xfId="0" applyNumberFormat="1" applyFont="1" applyFill="1" applyAlignment="1">
      <alignment wrapText="1"/>
    </xf>
    <xf numFmtId="0" fontId="17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right" wrapText="1"/>
    </xf>
    <xf numFmtId="4" fontId="3" fillId="33" borderId="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2" fontId="3" fillId="33" borderId="11" xfId="0" applyNumberFormat="1" applyFon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4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Alignment="1">
      <alignment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4" fontId="24" fillId="0" borderId="0" xfId="0" applyNumberFormat="1" applyFont="1" applyFill="1" applyBorder="1" applyAlignment="1">
      <alignment horizontal="center" wrapText="1"/>
    </xf>
    <xf numFmtId="4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shrinkToFit="1"/>
    </xf>
    <xf numFmtId="4" fontId="5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5" fillId="33" borderId="11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right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center" wrapText="1"/>
    </xf>
    <xf numFmtId="4" fontId="24" fillId="33" borderId="10" xfId="0" applyNumberFormat="1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wrapText="1"/>
    </xf>
    <xf numFmtId="0" fontId="24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wrapText="1"/>
    </xf>
    <xf numFmtId="0" fontId="15" fillId="33" borderId="11" xfId="0" applyFont="1" applyFill="1" applyBorder="1" applyAlignment="1" quotePrefix="1">
      <alignment horizontal="center" vertical="center" wrapText="1"/>
    </xf>
    <xf numFmtId="4" fontId="17" fillId="33" borderId="11" xfId="53" applyNumberFormat="1" applyFont="1" applyFill="1" applyBorder="1" applyAlignment="1">
      <alignment horizontal="center" vertical="center" wrapText="1"/>
      <protection/>
    </xf>
    <xf numFmtId="0" fontId="17" fillId="33" borderId="11" xfId="53" applyFont="1" applyFill="1" applyBorder="1" applyAlignment="1">
      <alignment horizontal="center" vertical="center" wrapText="1"/>
      <protection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vertical="center" wrapText="1"/>
    </xf>
    <xf numFmtId="4" fontId="24" fillId="33" borderId="11" xfId="0" applyNumberFormat="1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wrapText="1"/>
    </xf>
    <xf numFmtId="0" fontId="24" fillId="33" borderId="0" xfId="0" applyFont="1" applyFill="1" applyBorder="1" applyAlignment="1">
      <alignment horizontal="center" wrapText="1"/>
    </xf>
    <xf numFmtId="2" fontId="24" fillId="33" borderId="0" xfId="0" applyNumberFormat="1" applyFont="1" applyFill="1" applyBorder="1" applyAlignment="1">
      <alignment horizontal="center" wrapText="1"/>
    </xf>
    <xf numFmtId="4" fontId="24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14" fontId="24" fillId="33" borderId="0" xfId="0" applyNumberFormat="1" applyFont="1" applyFill="1" applyAlignment="1">
      <alignment wrapText="1"/>
    </xf>
    <xf numFmtId="0" fontId="14" fillId="33" borderId="0" xfId="0" applyFont="1" applyFill="1" applyAlignment="1">
      <alignment horizontal="right"/>
    </xf>
    <xf numFmtId="0" fontId="16" fillId="33" borderId="0" xfId="0" applyFont="1" applyFill="1" applyAlignment="1">
      <alignment/>
    </xf>
    <xf numFmtId="4" fontId="17" fillId="33" borderId="0" xfId="0" applyNumberFormat="1" applyFont="1" applyFill="1" applyBorder="1" applyAlignment="1">
      <alignment horizontal="center"/>
    </xf>
    <xf numFmtId="4" fontId="14" fillId="33" borderId="0" xfId="0" applyNumberFormat="1" applyFont="1" applyFill="1" applyAlignment="1">
      <alignment/>
    </xf>
    <xf numFmtId="4" fontId="27" fillId="0" borderId="15" xfId="0" applyNumberFormat="1" applyFont="1" applyFill="1" applyBorder="1" applyAlignment="1">
      <alignment horizontal="left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24" fillId="33" borderId="0" xfId="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3" fillId="33" borderId="11" xfId="0" applyFont="1" applyFill="1" applyBorder="1" applyAlignment="1" quotePrefix="1">
      <alignment horizontal="left" wrapText="1"/>
    </xf>
    <xf numFmtId="0" fontId="3" fillId="33" borderId="0" xfId="0" applyFont="1" applyFill="1" applyAlignment="1">
      <alignment horizontal="left" wrapText="1"/>
    </xf>
    <xf numFmtId="2" fontId="3" fillId="33" borderId="0" xfId="0" applyNumberFormat="1" applyFont="1" applyFill="1" applyBorder="1" applyAlignment="1">
      <alignment horizontal="center" wrapText="1"/>
    </xf>
    <xf numFmtId="2" fontId="17" fillId="33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10" fillId="0" borderId="0" xfId="0" applyFont="1" applyFill="1" applyBorder="1" applyAlignment="1" quotePrefix="1">
      <alignment horizontal="center" wrapText="1"/>
    </xf>
    <xf numFmtId="0" fontId="10" fillId="0" borderId="0" xfId="0" applyFont="1" applyFill="1" applyBorder="1" applyAlignment="1">
      <alignment horizontal="center" wrapText="1"/>
    </xf>
    <xf numFmtId="3" fontId="27" fillId="0" borderId="11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wrapText="1"/>
    </xf>
    <xf numFmtId="0" fontId="10" fillId="34" borderId="11" xfId="0" applyFont="1" applyFill="1" applyBorder="1" applyAlignment="1">
      <alignment horizontal="center" vertical="center" wrapText="1"/>
    </xf>
    <xf numFmtId="4" fontId="10" fillId="34" borderId="11" xfId="0" applyNumberFormat="1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left" wrapText="1"/>
    </xf>
    <xf numFmtId="4" fontId="10" fillId="0" borderId="21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wrapText="1"/>
    </xf>
    <xf numFmtId="4" fontId="10" fillId="34" borderId="21" xfId="0" applyNumberFormat="1" applyFont="1" applyFill="1" applyBorder="1" applyAlignment="1">
      <alignment wrapText="1"/>
    </xf>
    <xf numFmtId="2" fontId="10" fillId="34" borderId="11" xfId="0" applyNumberFormat="1" applyFont="1" applyFill="1" applyBorder="1" applyAlignment="1">
      <alignment horizontal="center" vertical="center" wrapText="1"/>
    </xf>
    <xf numFmtId="4" fontId="10" fillId="34" borderId="11" xfId="0" applyNumberFormat="1" applyFont="1" applyFill="1" applyBorder="1" applyAlignment="1">
      <alignment horizontal="center" vertical="center" shrinkToFit="1"/>
    </xf>
    <xf numFmtId="49" fontId="27" fillId="0" borderId="17" xfId="0" applyNumberFormat="1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2" fontId="27" fillId="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left" vertical="center" wrapText="1"/>
    </xf>
    <xf numFmtId="2" fontId="27" fillId="0" borderId="15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4" fontId="10" fillId="0" borderId="24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2" fontId="10" fillId="0" borderId="24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" fontId="27" fillId="0" borderId="22" xfId="0" applyNumberFormat="1" applyFont="1" applyFill="1" applyBorder="1" applyAlignment="1">
      <alignment wrapText="1"/>
    </xf>
    <xf numFmtId="4" fontId="27" fillId="0" borderId="23" xfId="0" applyNumberFormat="1" applyFont="1" applyFill="1" applyBorder="1" applyAlignment="1">
      <alignment wrapText="1"/>
    </xf>
    <xf numFmtId="0" fontId="10" fillId="34" borderId="11" xfId="0" applyFont="1" applyFill="1" applyBorder="1" applyAlignment="1">
      <alignment horizontal="center" wrapText="1"/>
    </xf>
    <xf numFmtId="0" fontId="10" fillId="34" borderId="24" xfId="0" applyFont="1" applyFill="1" applyBorder="1" applyAlignment="1">
      <alignment horizontal="center" wrapText="1"/>
    </xf>
    <xf numFmtId="0" fontId="27" fillId="0" borderId="21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4" fontId="10" fillId="0" borderId="11" xfId="0" applyNumberFormat="1" applyFont="1" applyFill="1" applyBorder="1" applyAlignment="1">
      <alignment wrapText="1"/>
    </xf>
    <xf numFmtId="4" fontId="10" fillId="0" borderId="19" xfId="0" applyNumberFormat="1" applyFont="1" applyFill="1" applyBorder="1" applyAlignment="1">
      <alignment wrapText="1"/>
    </xf>
    <xf numFmtId="0" fontId="27" fillId="0" borderId="21" xfId="54" applyFont="1" applyFill="1" applyBorder="1" applyAlignment="1">
      <alignment wrapText="1"/>
      <protection/>
    </xf>
    <xf numFmtId="0" fontId="27" fillId="0" borderId="11" xfId="0" applyFont="1" applyFill="1" applyBorder="1" applyAlignment="1">
      <alignment horizontal="center" wrapText="1"/>
    </xf>
    <xf numFmtId="49" fontId="27" fillId="0" borderId="17" xfId="0" applyNumberFormat="1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 wrapText="1"/>
    </xf>
    <xf numFmtId="4" fontId="27" fillId="0" borderId="11" xfId="0" applyNumberFormat="1" applyFont="1" applyFill="1" applyBorder="1" applyAlignment="1">
      <alignment wrapText="1"/>
    </xf>
    <xf numFmtId="0" fontId="10" fillId="0" borderId="21" xfId="0" applyFont="1" applyFill="1" applyBorder="1" applyAlignment="1">
      <alignment wrapText="1"/>
    </xf>
    <xf numFmtId="4" fontId="27" fillId="0" borderId="22" xfId="0" applyNumberFormat="1" applyFont="1" applyFill="1" applyBorder="1" applyAlignment="1">
      <alignment shrinkToFit="1"/>
    </xf>
    <xf numFmtId="4" fontId="27" fillId="0" borderId="23" xfId="0" applyNumberFormat="1" applyFont="1" applyFill="1" applyBorder="1" applyAlignment="1">
      <alignment shrinkToFit="1"/>
    </xf>
    <xf numFmtId="0" fontId="27" fillId="0" borderId="11" xfId="0" applyFont="1" applyFill="1" applyBorder="1" applyAlignment="1">
      <alignment wrapText="1"/>
    </xf>
    <xf numFmtId="4" fontId="27" fillId="0" borderId="19" xfId="0" applyNumberFormat="1" applyFont="1" applyFill="1" applyBorder="1" applyAlignment="1">
      <alignment wrapText="1"/>
    </xf>
    <xf numFmtId="4" fontId="27" fillId="0" borderId="11" xfId="0" applyNumberFormat="1" applyFont="1" applyFill="1" applyBorder="1" applyAlignment="1">
      <alignment shrinkToFit="1"/>
    </xf>
    <xf numFmtId="4" fontId="10" fillId="0" borderId="19" xfId="0" applyNumberFormat="1" applyFont="1" applyFill="1" applyBorder="1" applyAlignment="1">
      <alignment shrinkToFit="1"/>
    </xf>
    <xf numFmtId="49" fontId="27" fillId="0" borderId="11" xfId="0" applyNumberFormat="1" applyFont="1" applyFill="1" applyBorder="1" applyAlignment="1">
      <alignment horizontal="center" wrapText="1"/>
    </xf>
    <xf numFmtId="4" fontId="27" fillId="0" borderId="19" xfId="0" applyNumberFormat="1" applyFont="1" applyFill="1" applyBorder="1" applyAlignment="1">
      <alignment shrinkToFi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wrapText="1"/>
    </xf>
    <xf numFmtId="0" fontId="27" fillId="0" borderId="22" xfId="0" applyFont="1" applyFill="1" applyBorder="1" applyAlignment="1">
      <alignment wrapText="1"/>
    </xf>
    <xf numFmtId="0" fontId="27" fillId="0" borderId="23" xfId="0" applyFont="1" applyFill="1" applyBorder="1" applyAlignment="1">
      <alignment wrapText="1"/>
    </xf>
    <xf numFmtId="4" fontId="10" fillId="0" borderId="11" xfId="0" applyNumberFormat="1" applyFont="1" applyFill="1" applyBorder="1" applyAlignment="1">
      <alignment shrinkToFit="1"/>
    </xf>
    <xf numFmtId="0" fontId="27" fillId="0" borderId="27" xfId="0" applyFont="1" applyFill="1" applyBorder="1" applyAlignment="1">
      <alignment wrapText="1"/>
    </xf>
    <xf numFmtId="0" fontId="10" fillId="0" borderId="28" xfId="0" applyFont="1" applyFill="1" applyBorder="1" applyAlignment="1">
      <alignment horizontal="center" wrapText="1"/>
    </xf>
    <xf numFmtId="4" fontId="10" fillId="0" borderId="28" xfId="0" applyNumberFormat="1" applyFont="1" applyFill="1" applyBorder="1" applyAlignment="1">
      <alignment wrapText="1"/>
    </xf>
    <xf numFmtId="4" fontId="10" fillId="0" borderId="28" xfId="0" applyNumberFormat="1" applyFont="1" applyFill="1" applyBorder="1" applyAlignment="1">
      <alignment shrinkToFit="1"/>
    </xf>
    <xf numFmtId="4" fontId="10" fillId="0" borderId="29" xfId="0" applyNumberFormat="1" applyFont="1" applyFill="1" applyBorder="1" applyAlignment="1">
      <alignment shrinkToFit="1"/>
    </xf>
    <xf numFmtId="2" fontId="10" fillId="34" borderId="19" xfId="0" applyNumberFormat="1" applyFont="1" applyFill="1" applyBorder="1" applyAlignment="1">
      <alignment horizontal="center" vertical="center" wrapText="1"/>
    </xf>
    <xf numFmtId="4" fontId="27" fillId="0" borderId="11" xfId="0" applyNumberFormat="1" applyFont="1" applyFill="1" applyBorder="1" applyAlignment="1">
      <alignment horizontal="right" wrapText="1"/>
    </xf>
    <xf numFmtId="4" fontId="10" fillId="34" borderId="11" xfId="0" applyNumberFormat="1" applyFont="1" applyFill="1" applyBorder="1" applyAlignment="1">
      <alignment horizontal="right" wrapText="1"/>
    </xf>
    <xf numFmtId="4" fontId="10" fillId="0" borderId="11" xfId="0" applyNumberFormat="1" applyFont="1" applyFill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 wrapText="1"/>
    </xf>
    <xf numFmtId="2" fontId="27" fillId="0" borderId="11" xfId="0" applyNumberFormat="1" applyFont="1" applyFill="1" applyBorder="1" applyAlignment="1">
      <alignment horizontal="right" wrapText="1"/>
    </xf>
    <xf numFmtId="2" fontId="27" fillId="0" borderId="24" xfId="0" applyNumberFormat="1" applyFont="1" applyFill="1" applyBorder="1" applyAlignment="1">
      <alignment horizontal="right" wrapText="1"/>
    </xf>
    <xf numFmtId="2" fontId="27" fillId="0" borderId="25" xfId="0" applyNumberFormat="1" applyFont="1" applyFill="1" applyBorder="1" applyAlignment="1">
      <alignment horizontal="right" wrapText="1"/>
    </xf>
    <xf numFmtId="0" fontId="27" fillId="0" borderId="30" xfId="0" applyFont="1" applyFill="1" applyBorder="1" applyAlignment="1">
      <alignment vertical="center" wrapText="1"/>
    </xf>
    <xf numFmtId="4" fontId="27" fillId="0" borderId="21" xfId="0" applyNumberFormat="1" applyFont="1" applyFill="1" applyBorder="1" applyAlignment="1">
      <alignment wrapText="1"/>
    </xf>
    <xf numFmtId="4" fontId="27" fillId="0" borderId="19" xfId="0" applyNumberFormat="1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4" fontId="29" fillId="0" borderId="16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4" fontId="18" fillId="0" borderId="19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4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30" fillId="0" borderId="0" xfId="0" applyFont="1" applyAlignment="1">
      <alignment horizontal="justify" vertical="center"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33" borderId="11" xfId="0" applyFont="1" applyFill="1" applyBorder="1" applyAlignment="1">
      <alignment vertical="top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24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49" fontId="3" fillId="33" borderId="11" xfId="0" applyNumberFormat="1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right" wrapText="1"/>
    </xf>
    <xf numFmtId="49" fontId="3" fillId="33" borderId="11" xfId="0" applyNumberFormat="1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right" vertical="center" wrapText="1"/>
    </xf>
    <xf numFmtId="49" fontId="15" fillId="33" borderId="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/>
    </xf>
    <xf numFmtId="4" fontId="15" fillId="33" borderId="0" xfId="0" applyNumberFormat="1" applyFont="1" applyFill="1" applyBorder="1" applyAlignment="1">
      <alignment horizontal="center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10" fontId="3" fillId="33" borderId="11" xfId="0" applyNumberFormat="1" applyFont="1" applyFill="1" applyBorder="1" applyAlignment="1">
      <alignment horizontal="center" wrapText="1"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/>
    </xf>
    <xf numFmtId="4" fontId="15" fillId="33" borderId="11" xfId="0" applyNumberFormat="1" applyFont="1" applyFill="1" applyBorder="1" applyAlignment="1" quotePrefix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2" fontId="24" fillId="33" borderId="11" xfId="0" applyNumberFormat="1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0" fontId="15" fillId="33" borderId="11" xfId="0" applyFont="1" applyFill="1" applyBorder="1" applyAlignment="1">
      <alignment horizontal="center" wrapText="1"/>
    </xf>
    <xf numFmtId="14" fontId="14" fillId="33" borderId="0" xfId="0" applyNumberFormat="1" applyFont="1" applyFill="1" applyBorder="1" applyAlignment="1">
      <alignment/>
    </xf>
    <xf numFmtId="0" fontId="15" fillId="33" borderId="11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3" fontId="32" fillId="0" borderId="0" xfId="0" applyNumberFormat="1" applyFont="1" applyFill="1" applyAlignment="1">
      <alignment vertical="center" wrapText="1"/>
    </xf>
    <xf numFmtId="0" fontId="32" fillId="0" borderId="0" xfId="0" applyFont="1" applyFill="1" applyAlignment="1">
      <alignment horizontal="right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left" wrapText="1"/>
    </xf>
    <xf numFmtId="0" fontId="32" fillId="0" borderId="11" xfId="0" applyFont="1" applyFill="1" applyBorder="1" applyAlignment="1">
      <alignment horizontal="center" wrapText="1"/>
    </xf>
    <xf numFmtId="0" fontId="32" fillId="0" borderId="35" xfId="0" applyFont="1" applyFill="1" applyBorder="1" applyAlignment="1">
      <alignment vertical="center" wrapText="1"/>
    </xf>
    <xf numFmtId="0" fontId="32" fillId="0" borderId="22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27" fillId="0" borderId="35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11" xfId="0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11" xfId="0" applyFont="1" applyBorder="1" applyAlignment="1">
      <alignment horizontal="center" wrapText="1"/>
    </xf>
    <xf numFmtId="0" fontId="26" fillId="0" borderId="0" xfId="0" applyFont="1" applyAlignment="1">
      <alignment horizontal="right"/>
    </xf>
    <xf numFmtId="0" fontId="39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14" fontId="32" fillId="0" borderId="11" xfId="0" applyNumberFormat="1" applyFont="1" applyFill="1" applyBorder="1" applyAlignment="1">
      <alignment horizontal="center" vertical="center" wrapText="1"/>
    </xf>
    <xf numFmtId="49" fontId="32" fillId="33" borderId="11" xfId="0" applyNumberFormat="1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left" vertical="top" wrapText="1"/>
    </xf>
    <xf numFmtId="2" fontId="4" fillId="0" borderId="15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2" fontId="4" fillId="0" borderId="11" xfId="0" applyNumberFormat="1" applyFont="1" applyBorder="1" applyAlignment="1">
      <alignment vertical="top" wrapText="1"/>
    </xf>
    <xf numFmtId="2" fontId="4" fillId="0" borderId="15" xfId="0" applyNumberFormat="1" applyFont="1" applyBorder="1" applyAlignment="1">
      <alignment vertical="top" wrapText="1"/>
    </xf>
    <xf numFmtId="2" fontId="4" fillId="0" borderId="16" xfId="0" applyNumberFormat="1" applyFont="1" applyBorder="1" applyAlignment="1">
      <alignment horizontal="center" vertical="top" wrapText="1"/>
    </xf>
    <xf numFmtId="49" fontId="5" fillId="35" borderId="11" xfId="0" applyNumberFormat="1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2" fontId="5" fillId="35" borderId="11" xfId="0" applyNumberFormat="1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wrapText="1"/>
    </xf>
    <xf numFmtId="1" fontId="17" fillId="0" borderId="17" xfId="0" applyNumberFormat="1" applyFont="1" applyFill="1" applyBorder="1" applyAlignment="1">
      <alignment horizontal="right" vertical="center"/>
    </xf>
    <xf numFmtId="190" fontId="17" fillId="0" borderId="17" xfId="0" applyNumberFormat="1" applyFont="1" applyFill="1" applyBorder="1" applyAlignment="1">
      <alignment horizontal="right" vertical="center"/>
    </xf>
    <xf numFmtId="4" fontId="14" fillId="0" borderId="11" xfId="0" applyNumberFormat="1" applyFont="1" applyFill="1" applyBorder="1" applyAlignment="1">
      <alignment horizontal="center" vertical="center" wrapText="1"/>
    </xf>
    <xf numFmtId="4" fontId="44" fillId="0" borderId="17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vertical="top" wrapText="1"/>
    </xf>
    <xf numFmtId="0" fontId="17" fillId="0" borderId="11" xfId="0" applyFont="1" applyBorder="1" applyAlignment="1">
      <alignment horizontal="right" vertical="top" wrapText="1"/>
    </xf>
    <xf numFmtId="2" fontId="17" fillId="0" borderId="11" xfId="0" applyNumberFormat="1" applyFont="1" applyBorder="1" applyAlignment="1">
      <alignment horizontal="right" vertical="top" wrapText="1"/>
    </xf>
    <xf numFmtId="4" fontId="17" fillId="0" borderId="19" xfId="0" applyNumberFormat="1" applyFont="1" applyBorder="1" applyAlignment="1">
      <alignment horizontal="right" vertical="top" wrapText="1"/>
    </xf>
    <xf numFmtId="4" fontId="17" fillId="0" borderId="11" xfId="0" applyNumberFormat="1" applyFont="1" applyBorder="1" applyAlignment="1">
      <alignment horizontal="right" vertical="top" wrapText="1"/>
    </xf>
    <xf numFmtId="0" fontId="15" fillId="33" borderId="11" xfId="0" applyNumberFormat="1" applyFont="1" applyFill="1" applyBorder="1" applyAlignment="1">
      <alignment horizontal="center" vertical="center" wrapText="1"/>
    </xf>
    <xf numFmtId="190" fontId="24" fillId="33" borderId="11" xfId="0" applyNumberFormat="1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4" fillId="0" borderId="21" xfId="0" applyFont="1" applyBorder="1" applyAlignment="1">
      <alignment vertical="top" wrapText="1"/>
    </xf>
    <xf numFmtId="0" fontId="14" fillId="0" borderId="21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83" fillId="0" borderId="11" xfId="0" applyFont="1" applyFill="1" applyBorder="1" applyAlignment="1">
      <alignment vertical="top" wrapText="1"/>
    </xf>
    <xf numFmtId="0" fontId="83" fillId="0" borderId="11" xfId="0" applyFont="1" applyBorder="1" applyAlignment="1">
      <alignment vertical="top" wrapText="1"/>
    </xf>
    <xf numFmtId="4" fontId="17" fillId="0" borderId="19" xfId="0" applyNumberFormat="1" applyFont="1" applyBorder="1" applyAlignment="1">
      <alignment vertical="top" wrapText="1"/>
    </xf>
    <xf numFmtId="0" fontId="14" fillId="0" borderId="27" xfId="0" applyFont="1" applyFill="1" applyBorder="1" applyAlignment="1">
      <alignment horizontal="center" vertical="top" wrapText="1"/>
    </xf>
    <xf numFmtId="0" fontId="17" fillId="0" borderId="28" xfId="0" applyFont="1" applyFill="1" applyBorder="1" applyAlignment="1">
      <alignment horizontal="right" vertical="top" wrapText="1"/>
    </xf>
    <xf numFmtId="0" fontId="17" fillId="0" borderId="28" xfId="0" applyFont="1" applyFill="1" applyBorder="1" applyAlignment="1">
      <alignment horizontal="center" vertical="top" wrapText="1"/>
    </xf>
    <xf numFmtId="4" fontId="17" fillId="0" borderId="29" xfId="0" applyNumberFormat="1" applyFont="1" applyFill="1" applyBorder="1" applyAlignment="1">
      <alignment vertical="top" wrapText="1"/>
    </xf>
    <xf numFmtId="0" fontId="17" fillId="36" borderId="17" xfId="0" applyFont="1" applyFill="1" applyBorder="1" applyAlignment="1">
      <alignment vertical="top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208" fontId="17" fillId="36" borderId="17" xfId="0" applyNumberFormat="1" applyFont="1" applyFill="1" applyBorder="1" applyAlignment="1">
      <alignment vertical="top" wrapText="1"/>
    </xf>
    <xf numFmtId="0" fontId="17" fillId="36" borderId="11" xfId="0" applyFont="1" applyFill="1" applyBorder="1" applyAlignment="1">
      <alignment vertical="top" wrapText="1"/>
    </xf>
    <xf numFmtId="4" fontId="17" fillId="0" borderId="19" xfId="0" applyNumberFormat="1" applyFont="1" applyFill="1" applyBorder="1" applyAlignment="1">
      <alignment horizontal="center" vertical="top" wrapText="1"/>
    </xf>
    <xf numFmtId="4" fontId="17" fillId="0" borderId="19" xfId="0" applyNumberFormat="1" applyFont="1" applyBorder="1" applyAlignment="1">
      <alignment horizontal="center" vertical="top" wrapText="1"/>
    </xf>
    <xf numFmtId="4" fontId="17" fillId="0" borderId="36" xfId="0" applyNumberFormat="1" applyFont="1" applyFill="1" applyBorder="1" applyAlignment="1">
      <alignment horizontal="center" vertical="top" wrapText="1"/>
    </xf>
    <xf numFmtId="4" fontId="24" fillId="33" borderId="11" xfId="0" applyNumberFormat="1" applyFont="1" applyFill="1" applyBorder="1" applyAlignment="1">
      <alignment horizontal="right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5" fillId="0" borderId="0" xfId="0" applyFont="1" applyBorder="1" applyAlignment="1">
      <alignment horizontal="center" vertical="top" wrapText="1"/>
    </xf>
    <xf numFmtId="0" fontId="4" fillId="36" borderId="0" xfId="0" applyFont="1" applyFill="1" applyBorder="1" applyAlignment="1">
      <alignment vertical="top" wrapText="1"/>
    </xf>
    <xf numFmtId="2" fontId="24" fillId="33" borderId="11" xfId="0" applyNumberFormat="1" applyFont="1" applyFill="1" applyBorder="1" applyAlignment="1">
      <alignment horizontal="right" wrapText="1"/>
    </xf>
    <xf numFmtId="0" fontId="24" fillId="33" borderId="0" xfId="0" applyFont="1" applyFill="1" applyBorder="1" applyAlignment="1">
      <alignment wrapText="1"/>
    </xf>
    <xf numFmtId="0" fontId="14" fillId="0" borderId="0" xfId="0" applyFont="1" applyAlignment="1">
      <alignment/>
    </xf>
    <xf numFmtId="0" fontId="14" fillId="0" borderId="37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2" fontId="14" fillId="0" borderId="0" xfId="0" applyNumberFormat="1" applyFont="1" applyFill="1" applyBorder="1" applyAlignment="1">
      <alignment vertical="top" wrapText="1"/>
    </xf>
    <xf numFmtId="0" fontId="17" fillId="0" borderId="2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vertical="top" wrapText="1"/>
    </xf>
    <xf numFmtId="2" fontId="17" fillId="0" borderId="11" xfId="0" applyNumberFormat="1" applyFont="1" applyFill="1" applyBorder="1" applyAlignment="1">
      <alignment vertical="top" wrapText="1"/>
    </xf>
    <xf numFmtId="0" fontId="17" fillId="0" borderId="27" xfId="0" applyFont="1" applyFill="1" applyBorder="1" applyAlignment="1">
      <alignment horizontal="center" vertical="top" wrapText="1"/>
    </xf>
    <xf numFmtId="0" fontId="22" fillId="15" borderId="0" xfId="0" applyFont="1" applyFill="1" applyAlignment="1">
      <alignment/>
    </xf>
    <xf numFmtId="0" fontId="22" fillId="0" borderId="0" xfId="0" applyFont="1" applyAlignment="1">
      <alignment/>
    </xf>
    <xf numFmtId="0" fontId="84" fillId="0" borderId="0" xfId="0" applyFont="1" applyAlignment="1">
      <alignment/>
    </xf>
    <xf numFmtId="4" fontId="17" fillId="0" borderId="11" xfId="0" applyNumberFormat="1" applyFont="1" applyFill="1" applyBorder="1" applyAlignment="1">
      <alignment vertical="top" wrapText="1"/>
    </xf>
    <xf numFmtId="4" fontId="17" fillId="0" borderId="19" xfId="0" applyNumberFormat="1" applyFont="1" applyFill="1" applyBorder="1" applyAlignment="1">
      <alignment vertical="top" wrapText="1"/>
    </xf>
    <xf numFmtId="0" fontId="17" fillId="0" borderId="11" xfId="0" applyFont="1" applyBorder="1" applyAlignment="1">
      <alignment wrapText="1"/>
    </xf>
    <xf numFmtId="4" fontId="17" fillId="0" borderId="11" xfId="0" applyNumberFormat="1" applyFont="1" applyBorder="1" applyAlignment="1">
      <alignment vertical="top" wrapText="1"/>
    </xf>
    <xf numFmtId="2" fontId="22" fillId="0" borderId="28" xfId="0" applyNumberFormat="1" applyFont="1" applyFill="1" applyBorder="1" applyAlignment="1">
      <alignment vertical="top" wrapText="1"/>
    </xf>
    <xf numFmtId="0" fontId="22" fillId="0" borderId="28" xfId="0" applyFont="1" applyFill="1" applyBorder="1" applyAlignment="1">
      <alignment horizontal="left" vertical="top" wrapText="1"/>
    </xf>
    <xf numFmtId="0" fontId="3" fillId="0" borderId="0" xfId="0" applyFont="1" applyFill="1" applyAlignment="1" quotePrefix="1">
      <alignment horizontal="left"/>
    </xf>
    <xf numFmtId="0" fontId="27" fillId="0" borderId="35" xfId="0" applyFont="1" applyBorder="1" applyAlignment="1">
      <alignment vertical="top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32" fillId="0" borderId="22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27" fillId="0" borderId="39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35" xfId="0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32" fillId="37" borderId="39" xfId="0" applyFont="1" applyFill="1" applyBorder="1" applyAlignment="1">
      <alignment horizontal="left" vertical="center" wrapText="1"/>
    </xf>
    <xf numFmtId="0" fontId="4" fillId="33" borderId="39" xfId="0" applyFont="1" applyFill="1" applyBorder="1" applyAlignment="1" quotePrefix="1">
      <alignment horizontal="left" vertical="center" wrapText="1"/>
    </xf>
    <xf numFmtId="0" fontId="4" fillId="33" borderId="39" xfId="0" applyFont="1" applyFill="1" applyBorder="1" applyAlignment="1">
      <alignment horizontal="left" vertical="center" wrapText="1"/>
    </xf>
    <xf numFmtId="0" fontId="32" fillId="0" borderId="35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2" fillId="37" borderId="0" xfId="0" applyFont="1" applyFill="1" applyAlignment="1">
      <alignment horizontal="left" vertical="center" wrapText="1"/>
    </xf>
    <xf numFmtId="0" fontId="9" fillId="0" borderId="22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9" fillId="0" borderId="35" xfId="0" applyFont="1" applyFill="1" applyBorder="1" applyAlignment="1">
      <alignment horizontal="left" wrapText="1"/>
    </xf>
    <xf numFmtId="0" fontId="32" fillId="0" borderId="0" xfId="0" applyFont="1" applyFill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40" fillId="0" borderId="0" xfId="0" applyFont="1" applyFill="1" applyAlignment="1" quotePrefix="1">
      <alignment horizontal="right" vertical="center" wrapText="1"/>
    </xf>
    <xf numFmtId="0" fontId="32" fillId="0" borderId="0" xfId="0" applyFont="1" applyFill="1" applyAlignment="1" quotePrefix="1">
      <alignment horizontal="right" vertical="center" wrapText="1"/>
    </xf>
    <xf numFmtId="0" fontId="9" fillId="0" borderId="0" xfId="0" applyFont="1" applyFill="1" applyAlignment="1" quotePrefix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35" xfId="0" applyFont="1" applyFill="1" applyBorder="1" applyAlignment="1">
      <alignment horizont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0" fontId="5" fillId="10" borderId="0" xfId="0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1" fillId="0" borderId="24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2" fontId="5" fillId="0" borderId="42" xfId="0" applyNumberFormat="1" applyFont="1" applyBorder="1" applyAlignment="1">
      <alignment horizontal="center" vertical="center" wrapText="1"/>
    </xf>
    <xf numFmtId="2" fontId="5" fillId="0" borderId="43" xfId="0" applyNumberFormat="1" applyFont="1" applyBorder="1" applyAlignment="1">
      <alignment horizontal="center" vertical="center" wrapText="1"/>
    </xf>
    <xf numFmtId="2" fontId="5" fillId="0" borderId="40" xfId="0" applyNumberFormat="1" applyFont="1" applyBorder="1" applyAlignment="1">
      <alignment horizontal="center" vertical="center" wrapText="1"/>
    </xf>
    <xf numFmtId="2" fontId="5" fillId="0" borderId="41" xfId="0" applyNumberFormat="1" applyFont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left" vertical="top" wrapText="1"/>
    </xf>
    <xf numFmtId="0" fontId="5" fillId="35" borderId="22" xfId="0" applyFont="1" applyFill="1" applyBorder="1" applyAlignment="1">
      <alignment horizontal="left" vertical="top" wrapText="1"/>
    </xf>
    <xf numFmtId="0" fontId="5" fillId="35" borderId="15" xfId="0" applyFont="1" applyFill="1" applyBorder="1" applyAlignment="1">
      <alignment horizontal="left" vertical="top" wrapText="1"/>
    </xf>
    <xf numFmtId="2" fontId="5" fillId="35" borderId="17" xfId="0" applyNumberFormat="1" applyFont="1" applyFill="1" applyBorder="1" applyAlignment="1">
      <alignment horizontal="center" vertical="top" wrapText="1"/>
    </xf>
    <xf numFmtId="2" fontId="5" fillId="35" borderId="15" xfId="0" applyNumberFormat="1" applyFont="1" applyFill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27" fillId="0" borderId="21" xfId="0" applyFont="1" applyFill="1" applyBorder="1" applyAlignment="1">
      <alignment horizontal="left" wrapText="1"/>
    </xf>
    <xf numFmtId="0" fontId="27" fillId="0" borderId="11" xfId="0" applyFont="1" applyFill="1" applyBorder="1" applyAlignment="1">
      <alignment horizontal="left" wrapText="1"/>
    </xf>
    <xf numFmtId="0" fontId="27" fillId="0" borderId="17" xfId="0" applyFont="1" applyFill="1" applyBorder="1" applyAlignment="1">
      <alignment horizontal="left" wrapText="1"/>
    </xf>
    <xf numFmtId="0" fontId="27" fillId="0" borderId="26" xfId="0" applyFont="1" applyFill="1" applyBorder="1" applyAlignment="1">
      <alignment horizontal="left" wrapText="1"/>
    </xf>
    <xf numFmtId="0" fontId="27" fillId="0" borderId="22" xfId="0" applyFont="1" applyFill="1" applyBorder="1" applyAlignment="1">
      <alignment horizontal="left" wrapText="1"/>
    </xf>
    <xf numFmtId="0" fontId="27" fillId="0" borderId="23" xfId="0" applyFont="1" applyFill="1" applyBorder="1" applyAlignment="1">
      <alignment horizontal="left" wrapText="1"/>
    </xf>
    <xf numFmtId="4" fontId="27" fillId="0" borderId="26" xfId="0" applyNumberFormat="1" applyFont="1" applyFill="1" applyBorder="1" applyAlignment="1">
      <alignment horizontal="left" wrapText="1"/>
    </xf>
    <xf numFmtId="4" fontId="27" fillId="0" borderId="22" xfId="0" applyNumberFormat="1" applyFont="1" applyFill="1" applyBorder="1" applyAlignment="1">
      <alignment horizontal="left" wrapText="1"/>
    </xf>
    <xf numFmtId="4" fontId="27" fillId="0" borderId="15" xfId="0" applyNumberFormat="1" applyFont="1" applyFill="1" applyBorder="1" applyAlignment="1">
      <alignment horizontal="left" wrapText="1"/>
    </xf>
    <xf numFmtId="0" fontId="10" fillId="0" borderId="39" xfId="0" applyFont="1" applyFill="1" applyBorder="1" applyAlignment="1" quotePrefix="1">
      <alignment horizontal="center" wrapText="1"/>
    </xf>
    <xf numFmtId="0" fontId="10" fillId="0" borderId="39" xfId="0" applyFont="1" applyFill="1" applyBorder="1" applyAlignment="1">
      <alignment horizont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wrapText="1"/>
    </xf>
    <xf numFmtId="0" fontId="27" fillId="0" borderId="51" xfId="0" applyFont="1" applyFill="1" applyBorder="1" applyAlignment="1">
      <alignment horizontal="center" wrapText="1"/>
    </xf>
    <xf numFmtId="0" fontId="27" fillId="0" borderId="52" xfId="0" applyFont="1" applyFill="1" applyBorder="1" applyAlignment="1">
      <alignment horizontal="center" wrapText="1"/>
    </xf>
    <xf numFmtId="3" fontId="27" fillId="0" borderId="11" xfId="0" applyNumberFormat="1" applyFont="1" applyFill="1" applyBorder="1" applyAlignment="1">
      <alignment horizontal="center" vertical="center" wrapText="1"/>
    </xf>
    <xf numFmtId="3" fontId="27" fillId="0" borderId="24" xfId="0" applyNumberFormat="1" applyFont="1" applyFill="1" applyBorder="1" applyAlignment="1">
      <alignment horizontal="center" vertical="center" wrapText="1"/>
    </xf>
    <xf numFmtId="3" fontId="27" fillId="0" borderId="41" xfId="0" applyNumberFormat="1" applyFont="1" applyFill="1" applyBorder="1" applyAlignment="1">
      <alignment horizontal="center" vertical="center" wrapText="1"/>
    </xf>
    <xf numFmtId="3" fontId="27" fillId="0" borderId="16" xfId="0" applyNumberFormat="1" applyFont="1" applyFill="1" applyBorder="1" applyAlignment="1">
      <alignment horizontal="center" vertical="center" wrapText="1"/>
    </xf>
    <xf numFmtId="3" fontId="27" fillId="0" borderId="42" xfId="0" applyNumberFormat="1" applyFont="1" applyFill="1" applyBorder="1" applyAlignment="1">
      <alignment horizontal="center" vertical="center" wrapText="1"/>
    </xf>
    <xf numFmtId="3" fontId="27" fillId="0" borderId="40" xfId="0" applyNumberFormat="1" applyFont="1" applyFill="1" applyBorder="1" applyAlignment="1">
      <alignment horizontal="center" vertical="center" wrapText="1"/>
    </xf>
    <xf numFmtId="3" fontId="27" fillId="0" borderId="24" xfId="0" applyNumberFormat="1" applyFont="1" applyFill="1" applyBorder="1" applyAlignment="1">
      <alignment horizontal="center" wrapText="1"/>
    </xf>
    <xf numFmtId="3" fontId="27" fillId="0" borderId="25" xfId="0" applyNumberFormat="1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53" xfId="0" applyFont="1" applyBorder="1" applyAlignment="1">
      <alignment vertical="center" wrapText="1"/>
    </xf>
    <xf numFmtId="0" fontId="18" fillId="0" borderId="39" xfId="0" applyFont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18" fillId="0" borderId="54" xfId="0" applyFont="1" applyBorder="1" applyAlignment="1">
      <alignment wrapText="1"/>
    </xf>
    <xf numFmtId="0" fontId="18" fillId="0" borderId="55" xfId="0" applyFont="1" applyBorder="1" applyAlignment="1">
      <alignment wrapText="1"/>
    </xf>
    <xf numFmtId="0" fontId="18" fillId="0" borderId="56" xfId="0" applyFont="1" applyBorder="1" applyAlignment="1">
      <alignment wrapText="1"/>
    </xf>
    <xf numFmtId="49" fontId="18" fillId="0" borderId="57" xfId="0" applyNumberFormat="1" applyFont="1" applyBorder="1" applyAlignment="1">
      <alignment horizontal="center"/>
    </xf>
    <xf numFmtId="49" fontId="18" fillId="0" borderId="56" xfId="0" applyNumberFormat="1" applyFont="1" applyBorder="1" applyAlignment="1">
      <alignment horizontal="center"/>
    </xf>
    <xf numFmtId="0" fontId="18" fillId="0" borderId="57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5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2" fontId="18" fillId="0" borderId="28" xfId="0" applyNumberFormat="1" applyFont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0" fontId="18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49" fontId="18" fillId="0" borderId="16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0" fontId="18" fillId="0" borderId="44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2" fontId="18" fillId="0" borderId="16" xfId="0" applyNumberFormat="1" applyFont="1" applyBorder="1" applyAlignment="1">
      <alignment horizontal="center"/>
    </xf>
    <xf numFmtId="2" fontId="18" fillId="0" borderId="20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8" fillId="0" borderId="63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27" fillId="0" borderId="35" xfId="0" applyFont="1" applyBorder="1" applyAlignment="1">
      <alignment wrapText="1"/>
    </xf>
    <xf numFmtId="0" fontId="27" fillId="0" borderId="0" xfId="0" applyFont="1" applyAlignment="1">
      <alignment horizontal="left" vertical="top" wrapText="1"/>
    </xf>
    <xf numFmtId="0" fontId="27" fillId="0" borderId="39" xfId="0" applyFont="1" applyBorder="1" applyAlignment="1">
      <alignment horizontal="center" vertical="top" wrapText="1"/>
    </xf>
    <xf numFmtId="0" fontId="27" fillId="0" borderId="0" xfId="0" applyFont="1" applyAlignment="1" quotePrefix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17" fillId="0" borderId="0" xfId="0" applyFont="1" applyFill="1" applyAlignment="1">
      <alignment horizontal="right"/>
    </xf>
    <xf numFmtId="0" fontId="42" fillId="0" borderId="17" xfId="0" applyFont="1" applyFill="1" applyBorder="1" applyAlignment="1">
      <alignment horizontal="center" wrapText="1"/>
    </xf>
    <xf numFmtId="0" fontId="42" fillId="0" borderId="22" xfId="0" applyFont="1" applyFill="1" applyBorder="1" applyAlignment="1">
      <alignment horizontal="center" wrapText="1"/>
    </xf>
    <xf numFmtId="0" fontId="42" fillId="0" borderId="15" xfId="0" applyFont="1" applyFill="1" applyBorder="1" applyAlignment="1">
      <alignment horizontal="center" wrapText="1"/>
    </xf>
    <xf numFmtId="0" fontId="14" fillId="33" borderId="0" xfId="0" applyFont="1" applyFill="1" applyAlignment="1">
      <alignment horizontal="right"/>
    </xf>
    <xf numFmtId="0" fontId="25" fillId="33" borderId="0" xfId="0" applyFont="1" applyFill="1" applyAlignment="1">
      <alignment horizontal="center" wrapText="1"/>
    </xf>
    <xf numFmtId="0" fontId="24" fillId="33" borderId="0" xfId="0" applyFont="1" applyFill="1" applyAlignment="1">
      <alignment horizontal="center" wrapText="1"/>
    </xf>
    <xf numFmtId="0" fontId="3" fillId="0" borderId="0" xfId="0" applyFont="1" applyFill="1" applyAlignment="1" quotePrefix="1">
      <alignment horizontal="left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 quotePrefix="1">
      <alignment horizontal="left" wrapText="1"/>
    </xf>
    <xf numFmtId="0" fontId="24" fillId="15" borderId="0" xfId="0" applyFont="1" applyFill="1" applyAlignment="1">
      <alignment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 quotePrefix="1">
      <alignment horizontal="center" vertical="center" wrapText="1"/>
    </xf>
    <xf numFmtId="0" fontId="24" fillId="33" borderId="11" xfId="0" applyFont="1" applyFill="1" applyBorder="1" applyAlignment="1">
      <alignment wrapText="1"/>
    </xf>
    <xf numFmtId="0" fontId="24" fillId="15" borderId="0" xfId="0" applyFont="1" applyFill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left" vertical="top" wrapText="1"/>
    </xf>
    <xf numFmtId="4" fontId="24" fillId="33" borderId="11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vertical="top" wrapText="1"/>
    </xf>
    <xf numFmtId="4" fontId="3" fillId="33" borderId="11" xfId="0" applyNumberFormat="1" applyFont="1" applyFill="1" applyBorder="1" applyAlignment="1">
      <alignment horizontal="center" wrapText="1"/>
    </xf>
    <xf numFmtId="0" fontId="24" fillId="15" borderId="0" xfId="0" applyFont="1" applyFill="1" applyAlignment="1">
      <alignment horizontal="left" wrapText="1"/>
    </xf>
    <xf numFmtId="0" fontId="24" fillId="33" borderId="11" xfId="0" applyFont="1" applyFill="1" applyBorder="1" applyAlignment="1">
      <alignment horizontal="left" wrapText="1"/>
    </xf>
    <xf numFmtId="0" fontId="24" fillId="33" borderId="11" xfId="0" applyFont="1" applyFill="1" applyBorder="1" applyAlignment="1">
      <alignment horizontal="right" wrapText="1"/>
    </xf>
    <xf numFmtId="0" fontId="24" fillId="33" borderId="0" xfId="0" applyFont="1" applyFill="1" applyAlignment="1">
      <alignment horizontal="left" wrapText="1"/>
    </xf>
    <xf numFmtId="0" fontId="24" fillId="33" borderId="17" xfId="0" applyFont="1" applyFill="1" applyBorder="1" applyAlignment="1">
      <alignment horizontal="left" wrapText="1"/>
    </xf>
    <xf numFmtId="0" fontId="24" fillId="33" borderId="15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4" fillId="33" borderId="14" xfId="0" applyFont="1" applyFill="1" applyBorder="1" applyAlignment="1">
      <alignment horizontal="left" wrapText="1"/>
    </xf>
    <xf numFmtId="0" fontId="24" fillId="33" borderId="12" xfId="0" applyFont="1" applyFill="1" applyBorder="1" applyAlignment="1">
      <alignment horizontal="left" wrapText="1"/>
    </xf>
    <xf numFmtId="0" fontId="24" fillId="33" borderId="34" xfId="0" applyFont="1" applyFill="1" applyBorder="1" applyAlignment="1">
      <alignment horizontal="left" wrapText="1"/>
    </xf>
    <xf numFmtId="0" fontId="14" fillId="0" borderId="37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0" fontId="14" fillId="0" borderId="38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46" xfId="0" applyFont="1" applyFill="1" applyBorder="1" applyAlignment="1">
      <alignment horizontal="center" vertical="top" wrapText="1"/>
    </xf>
    <xf numFmtId="0" fontId="14" fillId="0" borderId="47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64" xfId="0" applyFont="1" applyFill="1" applyBorder="1" applyAlignment="1">
      <alignment horizontal="center" vertical="top" wrapText="1"/>
    </xf>
    <xf numFmtId="0" fontId="14" fillId="0" borderId="36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24" fillId="15" borderId="0" xfId="0" applyFont="1" applyFill="1" applyAlignment="1" quotePrefix="1">
      <alignment horizontal="left" wrapText="1"/>
    </xf>
    <xf numFmtId="0" fontId="4" fillId="0" borderId="0" xfId="0" applyFont="1" applyAlignment="1">
      <alignment horizontal="left" wrapText="1"/>
    </xf>
    <xf numFmtId="0" fontId="4" fillId="0" borderId="35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4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14" fillId="33" borderId="39" xfId="0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39" xfId="0" applyFont="1" applyBorder="1" applyAlignment="1">
      <alignment horizontal="center"/>
    </xf>
    <xf numFmtId="0" fontId="38" fillId="0" borderId="22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К" xfId="53"/>
    <cellStyle name="Обычный_ПФХД 14.12.1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R59"/>
  <sheetViews>
    <sheetView zoomScaleSheetLayoutView="59" zoomScalePageLayoutView="0" workbookViewId="0" topLeftCell="A1">
      <selection activeCell="A14" sqref="A14:B14"/>
    </sheetView>
  </sheetViews>
  <sheetFormatPr defaultColWidth="9.140625" defaultRowHeight="15"/>
  <cols>
    <col min="1" max="1" width="9.140625" style="4" customWidth="1"/>
    <col min="2" max="2" width="55.00390625" style="5" customWidth="1"/>
    <col min="3" max="3" width="12.28125" style="4" customWidth="1"/>
    <col min="4" max="4" width="52.7109375" style="6" customWidth="1"/>
    <col min="5" max="5" width="13.140625" style="5" customWidth="1"/>
    <col min="6" max="6" width="20.00390625" style="5" customWidth="1"/>
    <col min="7" max="7" width="9.140625" style="5" hidden="1" customWidth="1"/>
    <col min="8" max="8" width="10.421875" style="5" hidden="1" customWidth="1"/>
    <col min="9" max="17" width="9.140625" style="5" hidden="1" customWidth="1"/>
    <col min="18" max="18" width="5.00390625" style="5" customWidth="1"/>
    <col min="19" max="16384" width="9.140625" style="5" customWidth="1"/>
  </cols>
  <sheetData>
    <row r="1" spans="4:6" ht="68.25" customHeight="1">
      <c r="D1" s="376"/>
      <c r="E1" s="376"/>
      <c r="F1" s="376"/>
    </row>
    <row r="2" spans="1:18" ht="18.75">
      <c r="A2" s="259"/>
      <c r="B2" s="260"/>
      <c r="C2" s="391" t="s">
        <v>247</v>
      </c>
      <c r="D2" s="391"/>
      <c r="E2" s="391"/>
      <c r="F2" s="391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</row>
    <row r="3" spans="1:18" ht="31.5" customHeight="1">
      <c r="A3" s="261"/>
      <c r="B3" s="262"/>
      <c r="C3" s="392" t="s">
        <v>406</v>
      </c>
      <c r="D3" s="392"/>
      <c r="E3" s="392"/>
      <c r="F3" s="392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4" spans="1:18" ht="18.75">
      <c r="A4" s="261"/>
      <c r="B4" s="262"/>
      <c r="C4" s="393" t="s">
        <v>390</v>
      </c>
      <c r="D4" s="393"/>
      <c r="E4" s="393"/>
      <c r="F4" s="393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</row>
    <row r="5" spans="1:18" ht="18.75">
      <c r="A5" s="261"/>
      <c r="B5" s="262"/>
      <c r="C5" s="394"/>
      <c r="D5" s="394"/>
      <c r="E5" s="395" t="s">
        <v>407</v>
      </c>
      <c r="F5" s="395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</row>
    <row r="6" spans="1:18" ht="18.75">
      <c r="A6" s="261"/>
      <c r="B6" s="262"/>
      <c r="C6" s="386" t="s">
        <v>248</v>
      </c>
      <c r="D6" s="386"/>
      <c r="E6" s="386" t="s">
        <v>249</v>
      </c>
      <c r="F6" s="386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</row>
    <row r="7" spans="1:18" ht="24.75" customHeight="1">
      <c r="A7" s="261"/>
      <c r="B7" s="262"/>
      <c r="C7" s="261"/>
      <c r="D7" s="388" t="s">
        <v>550</v>
      </c>
      <c r="E7" s="389"/>
      <c r="F7" s="389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</row>
    <row r="8" spans="1:18" ht="30" customHeight="1">
      <c r="A8" s="384" t="s">
        <v>368</v>
      </c>
      <c r="B8" s="384"/>
      <c r="C8" s="384"/>
      <c r="D8" s="384"/>
      <c r="E8" s="384"/>
      <c r="F8" s="384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</row>
    <row r="9" spans="1:18" ht="26.25" customHeight="1">
      <c r="A9" s="390" t="s">
        <v>363</v>
      </c>
      <c r="B9" s="384"/>
      <c r="C9" s="384"/>
      <c r="D9" s="384"/>
      <c r="E9" s="384"/>
      <c r="F9" s="384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</row>
    <row r="10" spans="1:18" ht="30" customHeight="1">
      <c r="A10" s="386" t="s">
        <v>408</v>
      </c>
      <c r="B10" s="386"/>
      <c r="C10" s="386"/>
      <c r="D10" s="386"/>
      <c r="E10" s="386"/>
      <c r="F10" s="386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</row>
    <row r="11" spans="1:18" ht="18.75">
      <c r="A11" s="261"/>
      <c r="B11" s="262"/>
      <c r="C11" s="261"/>
      <c r="D11" s="263"/>
      <c r="E11" s="262"/>
      <c r="F11" s="261" t="s">
        <v>250</v>
      </c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</row>
    <row r="12" spans="1:18" ht="37.5">
      <c r="A12" s="261"/>
      <c r="B12" s="262"/>
      <c r="C12" s="261"/>
      <c r="D12" s="263"/>
      <c r="E12" s="264" t="s">
        <v>251</v>
      </c>
      <c r="F12" s="265" t="s">
        <v>371</v>
      </c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</row>
    <row r="13" spans="1:18" ht="18.75">
      <c r="A13" s="261"/>
      <c r="B13" s="262"/>
      <c r="C13" s="261"/>
      <c r="D13" s="263"/>
      <c r="E13" s="264" t="s">
        <v>370</v>
      </c>
      <c r="F13" s="291">
        <v>43101</v>
      </c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</row>
    <row r="14" spans="1:18" ht="77.25" customHeight="1">
      <c r="A14" s="372" t="s">
        <v>252</v>
      </c>
      <c r="B14" s="372"/>
      <c r="C14" s="385" t="s">
        <v>409</v>
      </c>
      <c r="D14" s="385"/>
      <c r="E14" s="267" t="s">
        <v>253</v>
      </c>
      <c r="F14" s="268">
        <v>45660343</v>
      </c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</row>
    <row r="15" spans="1:18" ht="39.75" customHeight="1">
      <c r="A15" s="372" t="s">
        <v>256</v>
      </c>
      <c r="B15" s="372"/>
      <c r="C15" s="385" t="s">
        <v>410</v>
      </c>
      <c r="D15" s="385"/>
      <c r="E15" s="267" t="s">
        <v>392</v>
      </c>
      <c r="F15" s="292" t="s">
        <v>413</v>
      </c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</row>
    <row r="16" spans="1:18" ht="63" customHeight="1">
      <c r="A16" s="372" t="s">
        <v>254</v>
      </c>
      <c r="B16" s="372"/>
      <c r="C16" s="387" t="s">
        <v>411</v>
      </c>
      <c r="D16" s="387"/>
      <c r="E16" s="269"/>
      <c r="F16" s="271">
        <v>312</v>
      </c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</row>
    <row r="17" spans="1:18" ht="50.25" customHeight="1">
      <c r="A17" s="372" t="s">
        <v>255</v>
      </c>
      <c r="B17" s="372"/>
      <c r="C17" s="383" t="s">
        <v>412</v>
      </c>
      <c r="D17" s="383"/>
      <c r="E17" s="270"/>
      <c r="F17" s="271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</row>
    <row r="18" spans="1:18" ht="18.75">
      <c r="A18" s="372" t="s">
        <v>257</v>
      </c>
      <c r="B18" s="372"/>
      <c r="C18" s="381" t="s">
        <v>369</v>
      </c>
      <c r="D18" s="381"/>
      <c r="E18" s="264" t="s">
        <v>258</v>
      </c>
      <c r="F18" s="266">
        <v>383</v>
      </c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</row>
    <row r="19" spans="1:18" ht="18.75">
      <c r="A19" s="372"/>
      <c r="B19" s="372"/>
      <c r="C19" s="261"/>
      <c r="D19" s="263"/>
      <c r="E19" s="262"/>
      <c r="F19" s="262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</row>
    <row r="20" spans="1:18" ht="18" customHeight="1">
      <c r="A20" s="384" t="s">
        <v>259</v>
      </c>
      <c r="B20" s="384"/>
      <c r="C20" s="384"/>
      <c r="D20" s="384"/>
      <c r="E20" s="384"/>
      <c r="F20" s="384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</row>
    <row r="21" spans="1:18" ht="23.25" customHeight="1">
      <c r="A21" s="382" t="s">
        <v>211</v>
      </c>
      <c r="B21" s="382"/>
      <c r="C21" s="382"/>
      <c r="D21" s="382"/>
      <c r="E21" s="382"/>
      <c r="F21" s="382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</row>
    <row r="22" spans="1:18" ht="30.75" customHeight="1">
      <c r="A22" s="380"/>
      <c r="B22" s="380"/>
      <c r="C22" s="380"/>
      <c r="D22" s="380"/>
      <c r="E22" s="380"/>
      <c r="F22" s="380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</row>
    <row r="23" spans="1:18" ht="15" customHeight="1">
      <c r="A23" s="373" t="s">
        <v>414</v>
      </c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</row>
    <row r="24" spans="1:18" ht="17.25" customHeight="1">
      <c r="A24" s="374"/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</row>
    <row r="25" spans="1:18" ht="16.5" customHeight="1">
      <c r="A25" s="374"/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</row>
    <row r="26" spans="1:18" ht="43.5" customHeight="1">
      <c r="A26" s="374"/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/>
      <c r="R26" s="374"/>
    </row>
    <row r="27" spans="1:18" ht="43.5" customHeight="1">
      <c r="A27" s="375"/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</row>
    <row r="28" spans="1:18" ht="21" customHeight="1">
      <c r="A28" s="377" t="s">
        <v>210</v>
      </c>
      <c r="B28" s="377"/>
      <c r="C28" s="377"/>
      <c r="D28" s="377"/>
      <c r="E28" s="377"/>
      <c r="F28" s="377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</row>
    <row r="29" spans="1:18" ht="21" customHeight="1">
      <c r="A29" s="371"/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</row>
    <row r="30" spans="1:18" ht="18.75" customHeight="1">
      <c r="A30" s="373" t="s">
        <v>415</v>
      </c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</row>
    <row r="31" spans="1:18" ht="21" customHeight="1" hidden="1">
      <c r="A31" s="374"/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</row>
    <row r="32" spans="1:18" ht="13.5" customHeight="1">
      <c r="A32" s="374"/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</row>
    <row r="33" spans="1:18" ht="15" customHeight="1">
      <c r="A33" s="375"/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Q33" s="375"/>
      <c r="R33" s="375"/>
    </row>
    <row r="34" spans="1:18" ht="43.5" customHeight="1">
      <c r="A34" s="371"/>
      <c r="B34" s="371"/>
      <c r="C34" s="371"/>
      <c r="D34" s="371"/>
      <c r="E34" s="371"/>
      <c r="F34" s="371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</row>
    <row r="35" spans="1:18" ht="26.25" customHeight="1">
      <c r="A35" s="371"/>
      <c r="B35" s="371"/>
      <c r="C35" s="371"/>
      <c r="D35" s="371"/>
      <c r="E35" s="371"/>
      <c r="F35" s="371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</row>
    <row r="36" spans="1:18" ht="25.5" customHeight="1">
      <c r="A36" s="377" t="s">
        <v>212</v>
      </c>
      <c r="B36" s="377"/>
      <c r="C36" s="377"/>
      <c r="D36" s="377"/>
      <c r="E36" s="377"/>
      <c r="F36" s="377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</row>
    <row r="37" spans="1:18" ht="12.75" customHeight="1">
      <c r="A37" s="371"/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</row>
    <row r="38" spans="1:18" ht="12" customHeight="1">
      <c r="A38" s="371"/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</row>
    <row r="39" spans="1:18" ht="12.75" customHeight="1">
      <c r="A39" s="371"/>
      <c r="B39" s="371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</row>
    <row r="40" spans="1:18" ht="12" customHeight="1">
      <c r="A40" s="371"/>
      <c r="B40" s="371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371"/>
    </row>
    <row r="41" spans="1:18" ht="15.75" customHeight="1">
      <c r="A41" s="371"/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</row>
    <row r="42" spans="1:18" ht="13.5" customHeight="1">
      <c r="A42" s="371"/>
      <c r="B42" s="371"/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</row>
    <row r="43" spans="1:18" ht="15.75" customHeight="1">
      <c r="A43" s="371"/>
      <c r="B43" s="371"/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1"/>
      <c r="O43" s="371"/>
      <c r="P43" s="371"/>
      <c r="Q43" s="371"/>
      <c r="R43" s="371"/>
    </row>
    <row r="44" spans="1:18" ht="13.5" customHeight="1">
      <c r="A44" s="371"/>
      <c r="B44" s="371"/>
      <c r="C44" s="371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Q44" s="371"/>
      <c r="R44" s="371"/>
    </row>
    <row r="45" spans="1:18" ht="13.5" customHeight="1">
      <c r="A45" s="371"/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</row>
    <row r="46" spans="1:18" ht="14.25" customHeight="1">
      <c r="A46" s="371"/>
      <c r="B46" s="371"/>
      <c r="C46" s="371"/>
      <c r="D46" s="371"/>
      <c r="E46" s="371"/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</row>
    <row r="47" spans="1:18" ht="13.5" customHeight="1">
      <c r="A47" s="371"/>
      <c r="B47" s="371"/>
      <c r="C47" s="371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</row>
    <row r="48" spans="1:18" ht="15.75" customHeight="1">
      <c r="A48" s="371"/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</row>
    <row r="49" spans="1:18" ht="13.5" customHeight="1">
      <c r="A49" s="371"/>
      <c r="B49" s="371"/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</row>
    <row r="50" spans="1:18" ht="13.5" customHeight="1">
      <c r="A50" s="371"/>
      <c r="B50" s="371"/>
      <c r="C50" s="371"/>
      <c r="D50" s="371"/>
      <c r="E50" s="371"/>
      <c r="F50" s="371"/>
      <c r="G50" s="371"/>
      <c r="H50" s="371"/>
      <c r="I50" s="371"/>
      <c r="J50" s="371"/>
      <c r="K50" s="371"/>
      <c r="L50" s="371"/>
      <c r="M50" s="371"/>
      <c r="N50" s="371"/>
      <c r="O50" s="371"/>
      <c r="P50" s="371"/>
      <c r="Q50" s="371"/>
      <c r="R50" s="371"/>
    </row>
    <row r="51" spans="1:18" ht="13.5" customHeight="1">
      <c r="A51" s="371"/>
      <c r="B51" s="371"/>
      <c r="C51" s="371"/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  <c r="Q51" s="371"/>
      <c r="R51" s="371"/>
    </row>
    <row r="52" spans="1:18" ht="12.75" customHeight="1">
      <c r="A52" s="3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</row>
    <row r="53" spans="1:18" ht="13.5" customHeight="1">
      <c r="A53" s="371"/>
      <c r="B53" s="371"/>
      <c r="C53" s="371"/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</row>
    <row r="54" spans="1:18" ht="12.75" customHeight="1">
      <c r="A54" s="371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</row>
    <row r="55" spans="1:18" ht="15" customHeight="1">
      <c r="A55" s="371"/>
      <c r="B55" s="371"/>
      <c r="C55" s="371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</row>
    <row r="56" spans="1:18" ht="13.5" customHeight="1">
      <c r="A56" s="371"/>
      <c r="B56" s="371"/>
      <c r="C56" s="371"/>
      <c r="D56" s="371"/>
      <c r="E56" s="371"/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371"/>
      <c r="Q56" s="371"/>
      <c r="R56" s="371"/>
    </row>
    <row r="57" spans="1:18" ht="14.25" customHeight="1">
      <c r="A57" s="371"/>
      <c r="B57" s="371"/>
      <c r="C57" s="371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1"/>
      <c r="O57" s="371"/>
      <c r="P57" s="371"/>
      <c r="Q57" s="371"/>
      <c r="R57" s="371"/>
    </row>
    <row r="58" spans="1:18" ht="17.25" customHeight="1">
      <c r="A58" s="371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71"/>
      <c r="N58" s="371"/>
      <c r="O58" s="371"/>
      <c r="P58" s="371"/>
      <c r="Q58" s="371"/>
      <c r="R58" s="371"/>
    </row>
    <row r="59" spans="1:6" ht="15.75" customHeight="1">
      <c r="A59" s="378"/>
      <c r="B59" s="379"/>
      <c r="C59" s="379"/>
      <c r="D59" s="379"/>
      <c r="E59" s="379"/>
      <c r="F59" s="379"/>
    </row>
  </sheetData>
  <sheetProtection/>
  <mergeCells count="56">
    <mergeCell ref="A9:F9"/>
    <mergeCell ref="A10:F10"/>
    <mergeCell ref="A14:B14"/>
    <mergeCell ref="C14:D14"/>
    <mergeCell ref="C2:F2"/>
    <mergeCell ref="C3:F3"/>
    <mergeCell ref="C4:F4"/>
    <mergeCell ref="C5:D5"/>
    <mergeCell ref="E5:F5"/>
    <mergeCell ref="C17:D17"/>
    <mergeCell ref="A20:F20"/>
    <mergeCell ref="A15:B15"/>
    <mergeCell ref="C15:D15"/>
    <mergeCell ref="C6:D6"/>
    <mergeCell ref="E6:F6"/>
    <mergeCell ref="A8:F8"/>
    <mergeCell ref="A16:B16"/>
    <mergeCell ref="C16:D16"/>
    <mergeCell ref="D7:F7"/>
    <mergeCell ref="A22:F22"/>
    <mergeCell ref="A18:B18"/>
    <mergeCell ref="C18:D18"/>
    <mergeCell ref="A21:F21"/>
    <mergeCell ref="A55:R55"/>
    <mergeCell ref="A49:R49"/>
    <mergeCell ref="A46:R46"/>
    <mergeCell ref="A41:R41"/>
    <mergeCell ref="A59:F59"/>
    <mergeCell ref="A52:R52"/>
    <mergeCell ref="A44:R44"/>
    <mergeCell ref="A57:R57"/>
    <mergeCell ref="A56:R56"/>
    <mergeCell ref="A51:R51"/>
    <mergeCell ref="A58:R58"/>
    <mergeCell ref="A53:R53"/>
    <mergeCell ref="A54:R54"/>
    <mergeCell ref="D1:F1"/>
    <mergeCell ref="A50:R50"/>
    <mergeCell ref="A37:R37"/>
    <mergeCell ref="A38:R38"/>
    <mergeCell ref="A42:R42"/>
    <mergeCell ref="A43:R43"/>
    <mergeCell ref="A40:R40"/>
    <mergeCell ref="A36:F36"/>
    <mergeCell ref="A28:F28"/>
    <mergeCell ref="A17:B17"/>
    <mergeCell ref="A29:R29"/>
    <mergeCell ref="A34:F34"/>
    <mergeCell ref="A35:F35"/>
    <mergeCell ref="A48:R48"/>
    <mergeCell ref="A19:B19"/>
    <mergeCell ref="A39:R39"/>
    <mergeCell ref="A45:R45"/>
    <mergeCell ref="A23:R27"/>
    <mergeCell ref="A30:R33"/>
    <mergeCell ref="A47:R47"/>
  </mergeCells>
  <printOptions/>
  <pageMargins left="0.75" right="0.75" top="1" bottom="1" header="0.5" footer="0.5"/>
  <pageSetup horizontalDpi="600" verticalDpi="6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I31"/>
  <sheetViews>
    <sheetView view="pageBreakPreview" zoomScale="60" zoomScalePageLayoutView="0" workbookViewId="0" topLeftCell="A1">
      <selection activeCell="E17" sqref="E17"/>
    </sheetView>
  </sheetViews>
  <sheetFormatPr defaultColWidth="9.140625" defaultRowHeight="15"/>
  <cols>
    <col min="1" max="1" width="4.8515625" style="0" customWidth="1"/>
    <col min="2" max="2" width="37.140625" style="0" customWidth="1"/>
    <col min="3" max="3" width="49.57421875" style="0" customWidth="1"/>
    <col min="4" max="4" width="51.28125" style="0" customWidth="1"/>
    <col min="5" max="5" width="92.8515625" style="0" customWidth="1"/>
    <col min="6" max="6" width="31.57421875" style="0" customWidth="1"/>
  </cols>
  <sheetData>
    <row r="1" spans="4:9" ht="18.75">
      <c r="D1" s="582"/>
      <c r="E1" s="582"/>
      <c r="F1" s="582"/>
      <c r="G1" s="582"/>
      <c r="H1" s="582"/>
      <c r="I1" s="582"/>
    </row>
    <row r="2" spans="4:9" ht="18.75">
      <c r="D2" s="582"/>
      <c r="E2" s="582"/>
      <c r="F2" s="582"/>
      <c r="G2" s="582"/>
      <c r="H2" s="582"/>
      <c r="I2" s="582"/>
    </row>
    <row r="3" spans="4:9" ht="18.75">
      <c r="D3" s="582"/>
      <c r="E3" s="582"/>
      <c r="F3" s="115"/>
      <c r="G3" s="285"/>
      <c r="H3" s="285"/>
      <c r="I3" s="285"/>
    </row>
    <row r="4" spans="4:9" ht="18.75">
      <c r="D4" s="286"/>
      <c r="E4" s="286"/>
      <c r="F4" s="286"/>
      <c r="G4" s="286"/>
      <c r="H4" s="286"/>
      <c r="I4" s="286"/>
    </row>
    <row r="5" spans="2:9" ht="30">
      <c r="B5" s="584" t="s">
        <v>393</v>
      </c>
      <c r="C5" s="584"/>
      <c r="D5" s="584"/>
      <c r="E5" s="584"/>
      <c r="F5" s="274"/>
      <c r="G5" s="274"/>
      <c r="H5" s="204"/>
      <c r="I5" s="204"/>
    </row>
    <row r="6" spans="2:9" ht="30">
      <c r="B6" s="584" t="s">
        <v>394</v>
      </c>
      <c r="C6" s="584"/>
      <c r="D6" s="584"/>
      <c r="E6" s="584"/>
      <c r="F6" s="274"/>
      <c r="G6" s="274"/>
      <c r="H6" s="274"/>
      <c r="I6" s="274"/>
    </row>
    <row r="7" spans="2:5" ht="31.5">
      <c r="B7" s="282"/>
      <c r="C7" s="282"/>
      <c r="D7" s="282"/>
      <c r="E7" s="282"/>
    </row>
    <row r="8" spans="1:9" ht="30">
      <c r="A8" s="275"/>
      <c r="B8" s="584" t="s">
        <v>363</v>
      </c>
      <c r="C8" s="584"/>
      <c r="D8" s="584"/>
      <c r="E8" s="584"/>
      <c r="F8" s="275"/>
      <c r="G8" s="275"/>
      <c r="H8" s="275"/>
      <c r="I8" s="275"/>
    </row>
    <row r="9" spans="2:5" ht="31.5">
      <c r="B9" s="283"/>
      <c r="C9" s="283"/>
      <c r="D9" s="283"/>
      <c r="E9" s="283"/>
    </row>
    <row r="10" spans="1:9" ht="30.75">
      <c r="A10" s="276"/>
      <c r="B10" s="585"/>
      <c r="C10" s="585"/>
      <c r="D10" s="585"/>
      <c r="E10" s="585"/>
      <c r="F10" s="276"/>
      <c r="G10" s="276"/>
      <c r="H10" s="276"/>
      <c r="I10" s="276"/>
    </row>
    <row r="11" spans="2:8" ht="30.75">
      <c r="B11" s="586" t="s">
        <v>395</v>
      </c>
      <c r="C11" s="586"/>
      <c r="D11" s="586"/>
      <c r="E11" s="586"/>
      <c r="F11" s="276"/>
      <c r="G11" s="276"/>
      <c r="H11" s="276"/>
    </row>
    <row r="12" spans="2:5" ht="20.25">
      <c r="B12" s="204"/>
      <c r="C12" s="204"/>
      <c r="D12" s="204"/>
      <c r="E12" s="204"/>
    </row>
    <row r="13" spans="2:6" ht="101.25" customHeight="1">
      <c r="B13" s="284" t="s">
        <v>396</v>
      </c>
      <c r="C13" s="284" t="s">
        <v>397</v>
      </c>
      <c r="D13" s="284" t="s">
        <v>403</v>
      </c>
      <c r="E13" s="284" t="s">
        <v>402</v>
      </c>
      <c r="F13" s="284" t="s">
        <v>404</v>
      </c>
    </row>
    <row r="14" spans="2:6" ht="94.5" customHeight="1">
      <c r="B14" s="280"/>
      <c r="C14" s="280"/>
      <c r="D14" s="280"/>
      <c r="E14" s="280"/>
      <c r="F14" s="281"/>
    </row>
    <row r="15" spans="2:6" ht="94.5" customHeight="1">
      <c r="B15" s="280"/>
      <c r="C15" s="280"/>
      <c r="D15" s="280"/>
      <c r="E15" s="280"/>
      <c r="F15" s="281"/>
    </row>
    <row r="16" spans="2:6" ht="94.5" customHeight="1">
      <c r="B16" s="280"/>
      <c r="C16" s="280"/>
      <c r="D16" s="280"/>
      <c r="E16" s="280"/>
      <c r="F16" s="281"/>
    </row>
    <row r="17" spans="2:6" ht="94.5" customHeight="1">
      <c r="B17" s="280"/>
      <c r="C17" s="280"/>
      <c r="D17" s="280"/>
      <c r="E17" s="280"/>
      <c r="F17" s="281"/>
    </row>
    <row r="18" spans="2:6" ht="94.5" customHeight="1">
      <c r="B18" s="280"/>
      <c r="C18" s="280"/>
      <c r="D18" s="280"/>
      <c r="E18" s="280"/>
      <c r="F18" s="281"/>
    </row>
    <row r="19" spans="2:5" ht="33.75" customHeight="1">
      <c r="B19" s="587" t="s">
        <v>400</v>
      </c>
      <c r="C19" s="587"/>
      <c r="D19" s="587"/>
      <c r="E19" s="587"/>
    </row>
    <row r="20" spans="2:6" ht="105">
      <c r="B20" s="284" t="s">
        <v>398</v>
      </c>
      <c r="C20" s="284" t="s">
        <v>397</v>
      </c>
      <c r="D20" s="284" t="s">
        <v>403</v>
      </c>
      <c r="E20" s="284" t="s">
        <v>402</v>
      </c>
      <c r="F20" s="284" t="s">
        <v>404</v>
      </c>
    </row>
    <row r="21" spans="2:6" ht="94.5" customHeight="1">
      <c r="B21" s="280"/>
      <c r="C21" s="280"/>
      <c r="D21" s="280"/>
      <c r="E21" s="280"/>
      <c r="F21" s="281"/>
    </row>
    <row r="22" spans="2:6" ht="94.5" customHeight="1">
      <c r="B22" s="280"/>
      <c r="C22" s="280"/>
      <c r="D22" s="280"/>
      <c r="E22" s="280"/>
      <c r="F22" s="281"/>
    </row>
    <row r="23" spans="2:6" ht="94.5" customHeight="1">
      <c r="B23" s="280"/>
      <c r="C23" s="280"/>
      <c r="D23" s="280"/>
      <c r="E23" s="280"/>
      <c r="F23" s="281"/>
    </row>
    <row r="24" spans="2:6" ht="94.5" customHeight="1">
      <c r="B24" s="280"/>
      <c r="C24" s="280"/>
      <c r="D24" s="280"/>
      <c r="E24" s="280"/>
      <c r="F24" s="281"/>
    </row>
    <row r="25" spans="2:6" ht="94.5" customHeight="1">
      <c r="B25" s="280"/>
      <c r="C25" s="280"/>
      <c r="D25" s="280"/>
      <c r="E25" s="280"/>
      <c r="F25" s="281"/>
    </row>
    <row r="26" spans="2:6" ht="94.5" customHeight="1">
      <c r="B26" s="280"/>
      <c r="C26" s="280"/>
      <c r="D26" s="280"/>
      <c r="E26" s="280"/>
      <c r="F26" s="281"/>
    </row>
    <row r="27" spans="2:5" ht="20.25">
      <c r="B27" s="204"/>
      <c r="C27" s="204"/>
      <c r="D27" s="204"/>
      <c r="E27" s="204"/>
    </row>
    <row r="28" spans="2:5" ht="20.25">
      <c r="B28" s="278" t="s">
        <v>391</v>
      </c>
      <c r="C28" s="278"/>
      <c r="D28" s="279"/>
      <c r="E28" s="279"/>
    </row>
    <row r="29" spans="2:5" ht="20.25">
      <c r="B29" s="278" t="s">
        <v>401</v>
      </c>
      <c r="C29" s="279"/>
      <c r="D29" s="278" t="s">
        <v>248</v>
      </c>
      <c r="E29" s="278" t="s">
        <v>249</v>
      </c>
    </row>
    <row r="30" spans="2:5" ht="27" customHeight="1">
      <c r="B30" s="278" t="s">
        <v>399</v>
      </c>
      <c r="C30" s="278"/>
      <c r="D30" s="583"/>
      <c r="E30" s="583"/>
    </row>
    <row r="31" spans="4:5" ht="15">
      <c r="D31" s="277"/>
      <c r="E31" s="277"/>
    </row>
  </sheetData>
  <sheetProtection/>
  <mergeCells count="12">
    <mergeCell ref="F1:I1"/>
    <mergeCell ref="F2:I2"/>
    <mergeCell ref="B5:E5"/>
    <mergeCell ref="B6:E6"/>
    <mergeCell ref="D1:E1"/>
    <mergeCell ref="D2:E2"/>
    <mergeCell ref="D3:E3"/>
    <mergeCell ref="D30:E30"/>
    <mergeCell ref="B8:E8"/>
    <mergeCell ref="B10:E10"/>
    <mergeCell ref="B11:E11"/>
    <mergeCell ref="B19:E19"/>
  </mergeCells>
  <printOptions/>
  <pageMargins left="0.26" right="0.74" top="1" bottom="1" header="0.5" footer="0.5"/>
  <pageSetup fitToHeight="2" fitToWidth="1"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M80"/>
  <sheetViews>
    <sheetView view="pageBreakPreview" zoomScale="60" zoomScaleNormal="120" zoomScalePageLayoutView="0" workbookViewId="0" topLeftCell="A55">
      <selection activeCell="A13" sqref="A13:E13"/>
    </sheetView>
  </sheetViews>
  <sheetFormatPr defaultColWidth="9.140625" defaultRowHeight="15"/>
  <cols>
    <col min="1" max="2" width="9.140625" style="1" customWidth="1"/>
    <col min="3" max="3" width="9.140625" style="105" customWidth="1"/>
    <col min="5" max="5" width="25.00390625" style="0" customWidth="1"/>
    <col min="6" max="6" width="15.00390625" style="0" customWidth="1"/>
    <col min="8" max="8" width="17.28125" style="0" customWidth="1"/>
    <col min="9" max="9" width="11.00390625" style="0" customWidth="1"/>
  </cols>
  <sheetData>
    <row r="1" spans="1:13" ht="16.5" customHeight="1">
      <c r="A1" s="404" t="s">
        <v>416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3" ht="15.75" customHeight="1">
      <c r="A2" s="293"/>
      <c r="B2" s="293"/>
      <c r="C2" s="293"/>
      <c r="D2" s="293"/>
      <c r="E2" s="404" t="s">
        <v>417</v>
      </c>
      <c r="F2" s="404"/>
      <c r="G2" s="404"/>
      <c r="H2" s="404"/>
      <c r="I2" s="404"/>
      <c r="J2" s="293"/>
      <c r="K2" s="293"/>
      <c r="L2" s="293"/>
      <c r="M2" s="293"/>
    </row>
    <row r="3" spans="1:13" ht="15" customHeight="1">
      <c r="A3" s="405" t="s">
        <v>172</v>
      </c>
      <c r="B3" s="406"/>
      <c r="C3" s="406"/>
      <c r="D3" s="406"/>
      <c r="E3" s="407"/>
      <c r="F3" s="106" t="s">
        <v>372</v>
      </c>
      <c r="G3" s="405" t="s">
        <v>373</v>
      </c>
      <c r="H3" s="407"/>
      <c r="I3" s="405" t="s">
        <v>418</v>
      </c>
      <c r="J3" s="406"/>
      <c r="K3" s="406"/>
      <c r="L3" s="406"/>
      <c r="M3" s="407"/>
    </row>
    <row r="4" spans="1:13" ht="15" customHeight="1">
      <c r="A4" s="423" t="s">
        <v>374</v>
      </c>
      <c r="B4" s="424"/>
      <c r="C4" s="424"/>
      <c r="D4" s="424"/>
      <c r="E4" s="425"/>
      <c r="F4" s="412" t="s">
        <v>201</v>
      </c>
      <c r="G4" s="414">
        <f>G7+G13</f>
        <v>27630026.37</v>
      </c>
      <c r="H4" s="415"/>
      <c r="I4" s="396" t="s">
        <v>419</v>
      </c>
      <c r="J4" s="398"/>
      <c r="K4" s="408" t="s">
        <v>420</v>
      </c>
      <c r="L4" s="408" t="s">
        <v>223</v>
      </c>
      <c r="M4" s="410" t="s">
        <v>421</v>
      </c>
    </row>
    <row r="5" spans="1:13" ht="45">
      <c r="A5" s="426"/>
      <c r="B5" s="427"/>
      <c r="C5" s="427"/>
      <c r="D5" s="427"/>
      <c r="E5" s="428"/>
      <c r="F5" s="413"/>
      <c r="G5" s="416"/>
      <c r="H5" s="417"/>
      <c r="I5" s="288" t="s">
        <v>422</v>
      </c>
      <c r="J5" s="287" t="s">
        <v>423</v>
      </c>
      <c r="K5" s="409"/>
      <c r="L5" s="409"/>
      <c r="M5" s="411"/>
    </row>
    <row r="6" spans="1:13" ht="15">
      <c r="A6" s="399" t="s">
        <v>182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1"/>
    </row>
    <row r="7" spans="1:13" ht="41.25" customHeight="1">
      <c r="A7" s="418" t="s">
        <v>375</v>
      </c>
      <c r="B7" s="419"/>
      <c r="C7" s="419"/>
      <c r="D7" s="419"/>
      <c r="E7" s="420"/>
      <c r="F7" s="299" t="s">
        <v>376</v>
      </c>
      <c r="G7" s="421">
        <f>G9+G10+G11</f>
        <v>14834728.8</v>
      </c>
      <c r="H7" s="422"/>
      <c r="I7" s="300" t="s">
        <v>141</v>
      </c>
      <c r="J7" s="300" t="s">
        <v>141</v>
      </c>
      <c r="K7" s="300" t="s">
        <v>141</v>
      </c>
      <c r="L7" s="300" t="s">
        <v>141</v>
      </c>
      <c r="M7" s="300" t="s">
        <v>141</v>
      </c>
    </row>
    <row r="8" spans="1:13" ht="15" customHeight="1">
      <c r="A8" s="399" t="s">
        <v>377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1"/>
    </row>
    <row r="9" spans="1:13" ht="54" customHeight="1">
      <c r="A9" s="399" t="s">
        <v>378</v>
      </c>
      <c r="B9" s="400"/>
      <c r="C9" s="400"/>
      <c r="D9" s="400"/>
      <c r="E9" s="401"/>
      <c r="F9" s="108" t="s">
        <v>379</v>
      </c>
      <c r="G9" s="402">
        <v>14834728.8</v>
      </c>
      <c r="H9" s="403"/>
      <c r="I9" s="287" t="s">
        <v>141</v>
      </c>
      <c r="J9" s="287" t="s">
        <v>141</v>
      </c>
      <c r="K9" s="287" t="s">
        <v>141</v>
      </c>
      <c r="L9" s="287" t="s">
        <v>141</v>
      </c>
      <c r="M9" s="287" t="s">
        <v>141</v>
      </c>
    </row>
    <row r="10" spans="1:13" ht="54" customHeight="1">
      <c r="A10" s="399" t="s">
        <v>380</v>
      </c>
      <c r="B10" s="400"/>
      <c r="C10" s="400"/>
      <c r="D10" s="400"/>
      <c r="E10" s="401"/>
      <c r="F10" s="109" t="s">
        <v>381</v>
      </c>
      <c r="G10" s="402"/>
      <c r="H10" s="403"/>
      <c r="I10" s="287" t="s">
        <v>141</v>
      </c>
      <c r="J10" s="287" t="s">
        <v>141</v>
      </c>
      <c r="K10" s="287" t="s">
        <v>141</v>
      </c>
      <c r="L10" s="287" t="s">
        <v>141</v>
      </c>
      <c r="M10" s="287" t="s">
        <v>141</v>
      </c>
    </row>
    <row r="11" spans="1:13" ht="50.25" customHeight="1">
      <c r="A11" s="399" t="s">
        <v>382</v>
      </c>
      <c r="B11" s="400"/>
      <c r="C11" s="400"/>
      <c r="D11" s="400"/>
      <c r="E11" s="401"/>
      <c r="F11" s="108" t="s">
        <v>383</v>
      </c>
      <c r="G11" s="402"/>
      <c r="H11" s="403"/>
      <c r="I11" s="287" t="s">
        <v>141</v>
      </c>
      <c r="J11" s="287" t="s">
        <v>141</v>
      </c>
      <c r="K11" s="287" t="s">
        <v>141</v>
      </c>
      <c r="L11" s="287" t="s">
        <v>141</v>
      </c>
      <c r="M11" s="287" t="s">
        <v>141</v>
      </c>
    </row>
    <row r="12" spans="1:13" ht="36.75" customHeight="1">
      <c r="A12" s="431" t="s">
        <v>384</v>
      </c>
      <c r="B12" s="432"/>
      <c r="C12" s="432"/>
      <c r="D12" s="432"/>
      <c r="E12" s="433"/>
      <c r="F12" s="110" t="s">
        <v>385</v>
      </c>
      <c r="G12" s="429">
        <v>4955312.65</v>
      </c>
      <c r="H12" s="430"/>
      <c r="I12" s="287" t="s">
        <v>141</v>
      </c>
      <c r="J12" s="287" t="s">
        <v>141</v>
      </c>
      <c r="K12" s="287" t="s">
        <v>141</v>
      </c>
      <c r="L12" s="287" t="s">
        <v>141</v>
      </c>
      <c r="M12" s="287" t="s">
        <v>141</v>
      </c>
    </row>
    <row r="13" spans="1:13" ht="36.75" customHeight="1">
      <c r="A13" s="431" t="s">
        <v>16</v>
      </c>
      <c r="B13" s="432"/>
      <c r="C13" s="432"/>
      <c r="D13" s="432"/>
      <c r="E13" s="433"/>
      <c r="F13" s="110" t="s">
        <v>17</v>
      </c>
      <c r="G13" s="429">
        <v>12795297.57</v>
      </c>
      <c r="H13" s="430"/>
      <c r="I13" s="287" t="s">
        <v>141</v>
      </c>
      <c r="J13" s="287" t="s">
        <v>141</v>
      </c>
      <c r="K13" s="287" t="s">
        <v>141</v>
      </c>
      <c r="L13" s="287" t="s">
        <v>141</v>
      </c>
      <c r="M13" s="287" t="s">
        <v>141</v>
      </c>
    </row>
    <row r="14" spans="1:13" ht="15" customHeight="1">
      <c r="A14" s="399" t="s">
        <v>377</v>
      </c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1"/>
    </row>
    <row r="15" spans="1:13" ht="33" customHeight="1">
      <c r="A15" s="399" t="s">
        <v>18</v>
      </c>
      <c r="B15" s="400"/>
      <c r="C15" s="400"/>
      <c r="D15" s="400"/>
      <c r="E15" s="401"/>
      <c r="F15" s="111" t="s">
        <v>19</v>
      </c>
      <c r="G15" s="402">
        <v>12271261.87</v>
      </c>
      <c r="H15" s="403"/>
      <c r="I15" s="288" t="s">
        <v>141</v>
      </c>
      <c r="J15" s="287" t="s">
        <v>141</v>
      </c>
      <c r="K15" s="287" t="s">
        <v>141</v>
      </c>
      <c r="L15" s="287" t="s">
        <v>141</v>
      </c>
      <c r="M15" s="287" t="s">
        <v>141</v>
      </c>
    </row>
    <row r="16" spans="1:13" ht="33" customHeight="1">
      <c r="A16" s="399" t="s">
        <v>20</v>
      </c>
      <c r="B16" s="400"/>
      <c r="C16" s="400"/>
      <c r="D16" s="400"/>
      <c r="E16" s="401"/>
      <c r="F16" s="111" t="s">
        <v>21</v>
      </c>
      <c r="G16" s="402">
        <v>4489233.6</v>
      </c>
      <c r="H16" s="403"/>
      <c r="I16" s="288" t="s">
        <v>141</v>
      </c>
      <c r="J16" s="287" t="s">
        <v>141</v>
      </c>
      <c r="K16" s="287" t="s">
        <v>141</v>
      </c>
      <c r="L16" s="287" t="s">
        <v>141</v>
      </c>
      <c r="M16" s="287" t="s">
        <v>141</v>
      </c>
    </row>
    <row r="17" spans="1:13" ht="21.75" customHeight="1">
      <c r="A17" s="399" t="s">
        <v>22</v>
      </c>
      <c r="B17" s="400"/>
      <c r="C17" s="400"/>
      <c r="D17" s="400"/>
      <c r="E17" s="401"/>
      <c r="F17" s="111" t="s">
        <v>23</v>
      </c>
      <c r="G17" s="402"/>
      <c r="H17" s="403"/>
      <c r="I17" s="294" t="s">
        <v>141</v>
      </c>
      <c r="J17" s="287" t="s">
        <v>141</v>
      </c>
      <c r="K17" s="287" t="s">
        <v>141</v>
      </c>
      <c r="L17" s="287" t="s">
        <v>141</v>
      </c>
      <c r="M17" s="287" t="s">
        <v>141</v>
      </c>
    </row>
    <row r="18" spans="1:13" ht="23.25" customHeight="1">
      <c r="A18" s="418" t="s">
        <v>24</v>
      </c>
      <c r="B18" s="419"/>
      <c r="C18" s="419"/>
      <c r="D18" s="419"/>
      <c r="E18" s="420"/>
      <c r="F18" s="299" t="s">
        <v>202</v>
      </c>
      <c r="G18" s="421">
        <f>G21+G22+G35+G20</f>
        <v>47823.67</v>
      </c>
      <c r="H18" s="422"/>
      <c r="I18" s="301">
        <f>I21+I22+I35+I20</f>
        <v>47823.67</v>
      </c>
      <c r="J18" s="301">
        <f>J21+J22+J35+J20</f>
        <v>0</v>
      </c>
      <c r="K18" s="301">
        <f>K21+K22+K35+K20</f>
        <v>0</v>
      </c>
      <c r="L18" s="301">
        <f>L21+L22+L35+L20</f>
        <v>0</v>
      </c>
      <c r="M18" s="301">
        <f>M21+M22+M35+M20</f>
        <v>0</v>
      </c>
    </row>
    <row r="19" spans="1:13" ht="15">
      <c r="A19" s="399" t="s">
        <v>182</v>
      </c>
      <c r="B19" s="400"/>
      <c r="C19" s="400"/>
      <c r="D19" s="400"/>
      <c r="E19" s="401"/>
      <c r="F19" s="107"/>
      <c r="G19" s="402"/>
      <c r="H19" s="403"/>
      <c r="I19" s="288"/>
      <c r="J19" s="295"/>
      <c r="K19" s="295"/>
      <c r="L19" s="295"/>
      <c r="M19" s="295"/>
    </row>
    <row r="20" spans="1:13" ht="34.5" customHeight="1">
      <c r="A20" s="431" t="s">
        <v>25</v>
      </c>
      <c r="B20" s="432"/>
      <c r="C20" s="432"/>
      <c r="D20" s="432"/>
      <c r="E20" s="433"/>
      <c r="F20" s="112" t="s">
        <v>207</v>
      </c>
      <c r="G20" s="429">
        <f>I20+J20+K20+L20+M20</f>
        <v>871.58</v>
      </c>
      <c r="H20" s="430"/>
      <c r="I20" s="288"/>
      <c r="J20" s="295"/>
      <c r="K20" s="295"/>
      <c r="L20" s="295"/>
      <c r="M20" s="295">
        <v>871.58</v>
      </c>
    </row>
    <row r="21" spans="1:13" ht="51.75" customHeight="1">
      <c r="A21" s="431" t="s">
        <v>26</v>
      </c>
      <c r="B21" s="432"/>
      <c r="C21" s="432"/>
      <c r="D21" s="432"/>
      <c r="E21" s="433"/>
      <c r="F21" s="112" t="s">
        <v>27</v>
      </c>
      <c r="G21" s="429">
        <f>I21+J21+K21+L21+M21</f>
        <v>-871.58</v>
      </c>
      <c r="H21" s="430"/>
      <c r="I21" s="289"/>
      <c r="J21" s="295"/>
      <c r="K21" s="295"/>
      <c r="L21" s="295"/>
      <c r="M21" s="295">
        <v>-871.58</v>
      </c>
    </row>
    <row r="22" spans="1:13" ht="37.5" customHeight="1">
      <c r="A22" s="431" t="s">
        <v>28</v>
      </c>
      <c r="B22" s="432"/>
      <c r="C22" s="432"/>
      <c r="D22" s="432"/>
      <c r="E22" s="433"/>
      <c r="F22" s="112" t="s">
        <v>29</v>
      </c>
      <c r="G22" s="429">
        <f>G24+G25+G26+G27+G28+G29+G30+G31+G32+G33+G34</f>
        <v>47823.67</v>
      </c>
      <c r="H22" s="430"/>
      <c r="I22" s="289">
        <f>I24+I25+I26+I27+I28+I29+I30+I31+I32+I33+I34</f>
        <v>47823.67</v>
      </c>
      <c r="J22" s="289">
        <f>J24+J25+J26+J27+J28+J29+J30+J31+J32+J33+J34</f>
        <v>0</v>
      </c>
      <c r="K22" s="289">
        <f>K24+K25+K26+K27+K28+K29+K30+K31+K32+K33+K34</f>
        <v>0</v>
      </c>
      <c r="L22" s="289">
        <f>L24+L25+L26+L27+L28+L29+L30+L31+L32+L33+L34</f>
        <v>0</v>
      </c>
      <c r="M22" s="289">
        <f>M24+M25+M26+M27+M28+M29+M30+M31+M32+M33+M34</f>
        <v>0</v>
      </c>
    </row>
    <row r="23" spans="1:13" ht="15" customHeight="1">
      <c r="A23" s="399" t="s">
        <v>377</v>
      </c>
      <c r="B23" s="400"/>
      <c r="C23" s="400"/>
      <c r="D23" s="400"/>
      <c r="E23" s="401"/>
      <c r="F23" s="396"/>
      <c r="G23" s="397"/>
      <c r="H23" s="397"/>
      <c r="I23" s="397"/>
      <c r="J23" s="397"/>
      <c r="K23" s="397"/>
      <c r="L23" s="397"/>
      <c r="M23" s="398"/>
    </row>
    <row r="24" spans="1:13" ht="28.5" customHeight="1">
      <c r="A24" s="399" t="s">
        <v>30</v>
      </c>
      <c r="B24" s="400"/>
      <c r="C24" s="400"/>
      <c r="D24" s="400"/>
      <c r="E24" s="401"/>
      <c r="F24" s="111" t="s">
        <v>31</v>
      </c>
      <c r="G24" s="402">
        <f aca="true" t="shared" si="0" ref="G24:G34">I24+J24+K24+L24+M24</f>
        <v>0</v>
      </c>
      <c r="H24" s="403"/>
      <c r="I24" s="296"/>
      <c r="J24" s="296"/>
      <c r="K24" s="296"/>
      <c r="L24" s="296"/>
      <c r="M24" s="296"/>
    </row>
    <row r="25" spans="1:13" ht="28.5" customHeight="1">
      <c r="A25" s="399" t="s">
        <v>32</v>
      </c>
      <c r="B25" s="400"/>
      <c r="C25" s="400"/>
      <c r="D25" s="400"/>
      <c r="E25" s="401"/>
      <c r="F25" s="111" t="s">
        <v>33</v>
      </c>
      <c r="G25" s="402">
        <f t="shared" si="0"/>
        <v>8510</v>
      </c>
      <c r="H25" s="403"/>
      <c r="I25" s="296">
        <v>8510</v>
      </c>
      <c r="J25" s="296"/>
      <c r="K25" s="296"/>
      <c r="L25" s="296"/>
      <c r="M25" s="296"/>
    </row>
    <row r="26" spans="1:13" ht="28.5" customHeight="1">
      <c r="A26" s="399" t="s">
        <v>34</v>
      </c>
      <c r="B26" s="400"/>
      <c r="C26" s="400"/>
      <c r="D26" s="400"/>
      <c r="E26" s="401"/>
      <c r="F26" s="111" t="s">
        <v>35</v>
      </c>
      <c r="G26" s="402">
        <f t="shared" si="0"/>
        <v>11526.14</v>
      </c>
      <c r="H26" s="403"/>
      <c r="I26" s="296">
        <v>11526.14</v>
      </c>
      <c r="J26" s="296"/>
      <c r="K26" s="296"/>
      <c r="L26" s="296"/>
      <c r="M26" s="296"/>
    </row>
    <row r="27" spans="1:13" ht="28.5" customHeight="1">
      <c r="A27" s="399" t="s">
        <v>36</v>
      </c>
      <c r="B27" s="400"/>
      <c r="C27" s="400"/>
      <c r="D27" s="400"/>
      <c r="E27" s="401"/>
      <c r="F27" s="111" t="s">
        <v>37</v>
      </c>
      <c r="G27" s="402">
        <f t="shared" si="0"/>
        <v>0</v>
      </c>
      <c r="H27" s="403"/>
      <c r="I27" s="296"/>
      <c r="J27" s="296"/>
      <c r="K27" s="296"/>
      <c r="L27" s="296"/>
      <c r="M27" s="296"/>
    </row>
    <row r="28" spans="1:13" ht="28.5" customHeight="1">
      <c r="A28" s="399" t="s">
        <v>38</v>
      </c>
      <c r="B28" s="400"/>
      <c r="C28" s="400"/>
      <c r="D28" s="400"/>
      <c r="E28" s="401"/>
      <c r="F28" s="111" t="s">
        <v>39</v>
      </c>
      <c r="G28" s="402">
        <f t="shared" si="0"/>
        <v>15313.39</v>
      </c>
      <c r="H28" s="403"/>
      <c r="I28" s="296">
        <v>15313.39</v>
      </c>
      <c r="J28" s="296"/>
      <c r="K28" s="296"/>
      <c r="L28" s="296"/>
      <c r="M28" s="296"/>
    </row>
    <row r="29" spans="1:13" ht="28.5" customHeight="1">
      <c r="A29" s="399" t="s">
        <v>40</v>
      </c>
      <c r="B29" s="400"/>
      <c r="C29" s="400"/>
      <c r="D29" s="400"/>
      <c r="E29" s="401"/>
      <c r="F29" s="111" t="s">
        <v>41</v>
      </c>
      <c r="G29" s="402">
        <f t="shared" si="0"/>
        <v>0</v>
      </c>
      <c r="H29" s="403"/>
      <c r="I29" s="296"/>
      <c r="J29" s="296"/>
      <c r="K29" s="296"/>
      <c r="L29" s="296"/>
      <c r="M29" s="296"/>
    </row>
    <row r="30" spans="1:13" ht="28.5" customHeight="1">
      <c r="A30" s="399" t="s">
        <v>42</v>
      </c>
      <c r="B30" s="400"/>
      <c r="C30" s="400"/>
      <c r="D30" s="400"/>
      <c r="E30" s="401"/>
      <c r="F30" s="111" t="s">
        <v>43</v>
      </c>
      <c r="G30" s="402">
        <f t="shared" si="0"/>
        <v>0</v>
      </c>
      <c r="H30" s="403"/>
      <c r="I30" s="296"/>
      <c r="J30" s="296"/>
      <c r="K30" s="296"/>
      <c r="L30" s="296"/>
      <c r="M30" s="296"/>
    </row>
    <row r="31" spans="1:13" ht="28.5" customHeight="1">
      <c r="A31" s="399" t="s">
        <v>44</v>
      </c>
      <c r="B31" s="400"/>
      <c r="C31" s="400"/>
      <c r="D31" s="400"/>
      <c r="E31" s="401"/>
      <c r="F31" s="111" t="s">
        <v>203</v>
      </c>
      <c r="G31" s="402">
        <f t="shared" si="0"/>
        <v>0</v>
      </c>
      <c r="H31" s="403"/>
      <c r="I31" s="296"/>
      <c r="J31" s="296"/>
      <c r="K31" s="296"/>
      <c r="L31" s="296"/>
      <c r="M31" s="296"/>
    </row>
    <row r="32" spans="1:13" ht="28.5" customHeight="1">
      <c r="A32" s="399" t="s">
        <v>45</v>
      </c>
      <c r="B32" s="400"/>
      <c r="C32" s="400"/>
      <c r="D32" s="400"/>
      <c r="E32" s="401"/>
      <c r="F32" s="111" t="s">
        <v>46</v>
      </c>
      <c r="G32" s="402">
        <f t="shared" si="0"/>
        <v>12474.14</v>
      </c>
      <c r="H32" s="403"/>
      <c r="I32" s="296">
        <v>12474.14</v>
      </c>
      <c r="J32" s="296"/>
      <c r="K32" s="296"/>
      <c r="L32" s="296"/>
      <c r="M32" s="296"/>
    </row>
    <row r="33" spans="1:13" ht="28.5" customHeight="1">
      <c r="A33" s="399" t="s">
        <v>47</v>
      </c>
      <c r="B33" s="400"/>
      <c r="C33" s="400"/>
      <c r="D33" s="400"/>
      <c r="E33" s="401"/>
      <c r="F33" s="111" t="s">
        <v>48</v>
      </c>
      <c r="G33" s="402">
        <f t="shared" si="0"/>
        <v>0</v>
      </c>
      <c r="H33" s="403"/>
      <c r="I33" s="297"/>
      <c r="J33" s="296"/>
      <c r="K33" s="296"/>
      <c r="L33" s="296"/>
      <c r="M33" s="296"/>
    </row>
    <row r="34" spans="1:13" ht="28.5" customHeight="1">
      <c r="A34" s="399" t="s">
        <v>49</v>
      </c>
      <c r="B34" s="400"/>
      <c r="C34" s="400"/>
      <c r="D34" s="400"/>
      <c r="E34" s="401"/>
      <c r="F34" s="111" t="s">
        <v>50</v>
      </c>
      <c r="G34" s="402">
        <f t="shared" si="0"/>
        <v>0</v>
      </c>
      <c r="H34" s="403"/>
      <c r="I34" s="296"/>
      <c r="J34" s="296"/>
      <c r="K34" s="296"/>
      <c r="L34" s="296"/>
      <c r="M34" s="296"/>
    </row>
    <row r="35" spans="1:13" ht="28.5" customHeight="1">
      <c r="A35" s="431" t="s">
        <v>51</v>
      </c>
      <c r="B35" s="432"/>
      <c r="C35" s="432"/>
      <c r="D35" s="432"/>
      <c r="E35" s="433"/>
      <c r="F35" s="113" t="s">
        <v>52</v>
      </c>
      <c r="G35" s="429">
        <f>G37+G38+G39+G40+G41+G42+G43+G44+G45+G46+G47</f>
        <v>0</v>
      </c>
      <c r="H35" s="430"/>
      <c r="I35" s="289">
        <f>I37+I38+I39+I40+I41+I42+I43+I44+I45+I46+I47</f>
        <v>0</v>
      </c>
      <c r="J35" s="289">
        <f>J37+J38+J39+J40+J41+J42+J43+J44+J45+J46+J47</f>
        <v>0</v>
      </c>
      <c r="K35" s="289">
        <f>K37+K38+K39+K40+K41+K42+K43+K44+K45+K46+K47</f>
        <v>0</v>
      </c>
      <c r="L35" s="289">
        <f>L37+L38+L39+L40+L41+L42+L43+L44+L45+L46+L47</f>
        <v>0</v>
      </c>
      <c r="M35" s="289">
        <f>M37+M38+M39+M40+M41+M42+M43+M44+M45+M46+M47</f>
        <v>0</v>
      </c>
    </row>
    <row r="36" spans="1:13" ht="28.5" customHeight="1">
      <c r="A36" s="399" t="s">
        <v>377</v>
      </c>
      <c r="B36" s="400"/>
      <c r="C36" s="400"/>
      <c r="D36" s="400"/>
      <c r="E36" s="401"/>
      <c r="F36" s="396"/>
      <c r="G36" s="397"/>
      <c r="H36" s="397"/>
      <c r="I36" s="397"/>
      <c r="J36" s="397"/>
      <c r="K36" s="397"/>
      <c r="L36" s="397"/>
      <c r="M36" s="398"/>
    </row>
    <row r="37" spans="1:13" ht="28.5" customHeight="1">
      <c r="A37" s="399" t="s">
        <v>53</v>
      </c>
      <c r="B37" s="400"/>
      <c r="C37" s="400"/>
      <c r="D37" s="400"/>
      <c r="E37" s="401"/>
      <c r="F37" s="111" t="s">
        <v>54</v>
      </c>
      <c r="G37" s="402">
        <f aca="true" t="shared" si="1" ref="G37:G47">I37+J37+K37+L37+M37</f>
        <v>0</v>
      </c>
      <c r="H37" s="403"/>
      <c r="I37" s="288"/>
      <c r="J37" s="296"/>
      <c r="K37" s="296"/>
      <c r="L37" s="296"/>
      <c r="M37" s="296"/>
    </row>
    <row r="38" spans="1:13" ht="28.5" customHeight="1">
      <c r="A38" s="399" t="s">
        <v>55</v>
      </c>
      <c r="B38" s="400"/>
      <c r="C38" s="400"/>
      <c r="D38" s="400"/>
      <c r="E38" s="401"/>
      <c r="F38" s="114" t="s">
        <v>56</v>
      </c>
      <c r="G38" s="402">
        <f t="shared" si="1"/>
        <v>0</v>
      </c>
      <c r="H38" s="403"/>
      <c r="I38" s="298"/>
      <c r="J38" s="296"/>
      <c r="K38" s="296"/>
      <c r="L38" s="296"/>
      <c r="M38" s="296"/>
    </row>
    <row r="39" spans="1:13" ht="28.5" customHeight="1">
      <c r="A39" s="399" t="s">
        <v>57</v>
      </c>
      <c r="B39" s="400"/>
      <c r="C39" s="400"/>
      <c r="D39" s="400"/>
      <c r="E39" s="401"/>
      <c r="F39" s="111" t="s">
        <v>58</v>
      </c>
      <c r="G39" s="402">
        <f t="shared" si="1"/>
        <v>0</v>
      </c>
      <c r="H39" s="403"/>
      <c r="I39" s="288"/>
      <c r="J39" s="296"/>
      <c r="K39" s="296"/>
      <c r="L39" s="296"/>
      <c r="M39" s="296"/>
    </row>
    <row r="40" spans="1:13" ht="28.5" customHeight="1">
      <c r="A40" s="399" t="s">
        <v>59</v>
      </c>
      <c r="B40" s="400"/>
      <c r="C40" s="400"/>
      <c r="D40" s="400"/>
      <c r="E40" s="401"/>
      <c r="F40" s="111" t="s">
        <v>60</v>
      </c>
      <c r="G40" s="402">
        <f t="shared" si="1"/>
        <v>0</v>
      </c>
      <c r="H40" s="403"/>
      <c r="I40" s="288"/>
      <c r="J40" s="296"/>
      <c r="K40" s="296"/>
      <c r="L40" s="296"/>
      <c r="M40" s="296"/>
    </row>
    <row r="41" spans="1:13" ht="28.5" customHeight="1">
      <c r="A41" s="399" t="s">
        <v>61</v>
      </c>
      <c r="B41" s="400"/>
      <c r="C41" s="400"/>
      <c r="D41" s="400"/>
      <c r="E41" s="401"/>
      <c r="F41" s="111" t="s">
        <v>62</v>
      </c>
      <c r="G41" s="402">
        <f t="shared" si="1"/>
        <v>0</v>
      </c>
      <c r="H41" s="403"/>
      <c r="I41" s="288"/>
      <c r="J41" s="296"/>
      <c r="K41" s="296"/>
      <c r="L41" s="296"/>
      <c r="M41" s="296"/>
    </row>
    <row r="42" spans="1:13" ht="28.5" customHeight="1">
      <c r="A42" s="399" t="s">
        <v>63</v>
      </c>
      <c r="B42" s="400"/>
      <c r="C42" s="400"/>
      <c r="D42" s="400"/>
      <c r="E42" s="401"/>
      <c r="F42" s="111" t="s">
        <v>204</v>
      </c>
      <c r="G42" s="402">
        <f t="shared" si="1"/>
        <v>0</v>
      </c>
      <c r="H42" s="403"/>
      <c r="I42" s="288"/>
      <c r="J42" s="296"/>
      <c r="K42" s="296"/>
      <c r="L42" s="296"/>
      <c r="M42" s="296"/>
    </row>
    <row r="43" spans="1:13" ht="28.5" customHeight="1">
      <c r="A43" s="399" t="s">
        <v>64</v>
      </c>
      <c r="B43" s="400"/>
      <c r="C43" s="400"/>
      <c r="D43" s="400"/>
      <c r="E43" s="401"/>
      <c r="F43" s="111" t="s">
        <v>65</v>
      </c>
      <c r="G43" s="402">
        <f t="shared" si="1"/>
        <v>0</v>
      </c>
      <c r="H43" s="403"/>
      <c r="I43" s="288"/>
      <c r="J43" s="296"/>
      <c r="K43" s="296"/>
      <c r="L43" s="296"/>
      <c r="M43" s="296"/>
    </row>
    <row r="44" spans="1:13" ht="28.5" customHeight="1">
      <c r="A44" s="399" t="s">
        <v>66</v>
      </c>
      <c r="B44" s="400"/>
      <c r="C44" s="400"/>
      <c r="D44" s="400"/>
      <c r="E44" s="401"/>
      <c r="F44" s="111" t="s">
        <v>67</v>
      </c>
      <c r="G44" s="402">
        <f t="shared" si="1"/>
        <v>0</v>
      </c>
      <c r="H44" s="403"/>
      <c r="I44" s="288"/>
      <c r="J44" s="296"/>
      <c r="K44" s="296"/>
      <c r="L44" s="296"/>
      <c r="M44" s="296"/>
    </row>
    <row r="45" spans="1:13" ht="28.5" customHeight="1">
      <c r="A45" s="399" t="s">
        <v>68</v>
      </c>
      <c r="B45" s="400"/>
      <c r="C45" s="400"/>
      <c r="D45" s="400"/>
      <c r="E45" s="401"/>
      <c r="F45" s="111" t="s">
        <v>69</v>
      </c>
      <c r="G45" s="402">
        <f t="shared" si="1"/>
        <v>0</v>
      </c>
      <c r="H45" s="403"/>
      <c r="I45" s="288"/>
      <c r="J45" s="296"/>
      <c r="K45" s="296"/>
      <c r="L45" s="296"/>
      <c r="M45" s="296"/>
    </row>
    <row r="46" spans="1:13" ht="28.5" customHeight="1">
      <c r="A46" s="399" t="s">
        <v>70</v>
      </c>
      <c r="B46" s="400"/>
      <c r="C46" s="400"/>
      <c r="D46" s="400"/>
      <c r="E46" s="401"/>
      <c r="F46" s="111" t="s">
        <v>71</v>
      </c>
      <c r="G46" s="402">
        <f t="shared" si="1"/>
        <v>0</v>
      </c>
      <c r="H46" s="403"/>
      <c r="I46" s="294"/>
      <c r="J46" s="296"/>
      <c r="K46" s="296"/>
      <c r="L46" s="296"/>
      <c r="M46" s="296"/>
    </row>
    <row r="47" spans="1:13" ht="28.5" customHeight="1">
      <c r="A47" s="399" t="s">
        <v>72</v>
      </c>
      <c r="B47" s="400"/>
      <c r="C47" s="400"/>
      <c r="D47" s="400"/>
      <c r="E47" s="401"/>
      <c r="F47" s="111" t="s">
        <v>73</v>
      </c>
      <c r="G47" s="402">
        <f t="shared" si="1"/>
        <v>0</v>
      </c>
      <c r="H47" s="403"/>
      <c r="I47" s="288"/>
      <c r="J47" s="296"/>
      <c r="K47" s="296"/>
      <c r="L47" s="296"/>
      <c r="M47" s="296"/>
    </row>
    <row r="48" spans="1:13" ht="28.5" customHeight="1">
      <c r="A48" s="418" t="s">
        <v>74</v>
      </c>
      <c r="B48" s="419"/>
      <c r="C48" s="419"/>
      <c r="D48" s="419"/>
      <c r="E48" s="420"/>
      <c r="F48" s="299" t="s">
        <v>75</v>
      </c>
      <c r="G48" s="421">
        <f>G50+G51+G66</f>
        <v>-27517.44</v>
      </c>
      <c r="H48" s="422"/>
      <c r="I48" s="301">
        <f>I50+I51+I66</f>
        <v>-27517.44</v>
      </c>
      <c r="J48" s="301">
        <f>J50+J51+J66</f>
        <v>0</v>
      </c>
      <c r="K48" s="301">
        <f>K50+K51+K66</f>
        <v>0</v>
      </c>
      <c r="L48" s="301">
        <f>L50+L51+L66</f>
        <v>0</v>
      </c>
      <c r="M48" s="301">
        <f>M50+M51+M66</f>
        <v>0</v>
      </c>
    </row>
    <row r="49" spans="1:13" ht="15">
      <c r="A49" s="399" t="s">
        <v>182</v>
      </c>
      <c r="B49" s="400"/>
      <c r="C49" s="400"/>
      <c r="D49" s="400"/>
      <c r="E49" s="401"/>
      <c r="F49" s="396"/>
      <c r="G49" s="397"/>
      <c r="H49" s="397"/>
      <c r="I49" s="397"/>
      <c r="J49" s="397"/>
      <c r="K49" s="397"/>
      <c r="L49" s="397"/>
      <c r="M49" s="398"/>
    </row>
    <row r="50" spans="1:13" ht="21" customHeight="1">
      <c r="A50" s="431" t="s">
        <v>76</v>
      </c>
      <c r="B50" s="432"/>
      <c r="C50" s="432"/>
      <c r="D50" s="432"/>
      <c r="E50" s="433"/>
      <c r="F50" s="112" t="s">
        <v>77</v>
      </c>
      <c r="G50" s="429">
        <f>I50+J50+K50+L50+M50</f>
        <v>0</v>
      </c>
      <c r="H50" s="430"/>
      <c r="I50" s="289"/>
      <c r="J50" s="296"/>
      <c r="K50" s="296"/>
      <c r="L50" s="296"/>
      <c r="M50" s="296"/>
    </row>
    <row r="51" spans="1:13" ht="49.5" customHeight="1">
      <c r="A51" s="431" t="s">
        <v>78</v>
      </c>
      <c r="B51" s="432"/>
      <c r="C51" s="432"/>
      <c r="D51" s="432"/>
      <c r="E51" s="433"/>
      <c r="F51" s="112" t="s">
        <v>79</v>
      </c>
      <c r="G51" s="429">
        <f>G53+G54+G55+G56+G57+G58+G59+G60+G61+G62+G63+G64+G65</f>
        <v>-27517.44</v>
      </c>
      <c r="H51" s="430"/>
      <c r="I51" s="289">
        <f>I53+I54+I55+I56+I57+I58+I59+I60+I61+I62+I63+I64+I65</f>
        <v>-27517.44</v>
      </c>
      <c r="J51" s="289">
        <f>J53+J54+J55+J56+J57+J58+J59+J60+J61+J62+J63+J64+J65</f>
        <v>0</v>
      </c>
      <c r="K51" s="289">
        <f>K53+K54+K55+K56+K57+K58+K59+K60+K61+K62+K63+K64+K65</f>
        <v>0</v>
      </c>
      <c r="L51" s="289">
        <f>L53+L54+L55+L56+L57+L58+L59+L60+L61+L62+L63+L64+L65</f>
        <v>0</v>
      </c>
      <c r="M51" s="289">
        <f>M53+M54+M55+M56+M57+M58+M59+M60+M61+M62+M63+M64+M65</f>
        <v>0</v>
      </c>
    </row>
    <row r="52" spans="1:13" ht="15" customHeight="1">
      <c r="A52" s="399" t="s">
        <v>377</v>
      </c>
      <c r="B52" s="400"/>
      <c r="C52" s="400"/>
      <c r="D52" s="400"/>
      <c r="E52" s="401"/>
      <c r="F52" s="396"/>
      <c r="G52" s="397"/>
      <c r="H52" s="397"/>
      <c r="I52" s="397"/>
      <c r="J52" s="397"/>
      <c r="K52" s="397"/>
      <c r="L52" s="397"/>
      <c r="M52" s="398"/>
    </row>
    <row r="53" spans="1:13" ht="22.5" customHeight="1">
      <c r="A53" s="399" t="s">
        <v>80</v>
      </c>
      <c r="B53" s="400"/>
      <c r="C53" s="400"/>
      <c r="D53" s="400"/>
      <c r="E53" s="401"/>
      <c r="F53" s="111" t="s">
        <v>81</v>
      </c>
      <c r="G53" s="402">
        <f aca="true" t="shared" si="2" ref="G53:G65">I53+J53+K53+L53+M53</f>
        <v>-27517.44</v>
      </c>
      <c r="H53" s="403"/>
      <c r="I53" s="288">
        <v>-27517.44</v>
      </c>
      <c r="J53" s="296"/>
      <c r="K53" s="296"/>
      <c r="L53" s="296"/>
      <c r="M53" s="296"/>
    </row>
    <row r="54" spans="1:13" ht="21.75" customHeight="1">
      <c r="A54" s="399" t="s">
        <v>82</v>
      </c>
      <c r="B54" s="400"/>
      <c r="C54" s="400"/>
      <c r="D54" s="400"/>
      <c r="E54" s="401"/>
      <c r="F54" s="111" t="s">
        <v>83</v>
      </c>
      <c r="G54" s="402">
        <f t="shared" si="2"/>
        <v>0</v>
      </c>
      <c r="H54" s="403"/>
      <c r="I54" s="288"/>
      <c r="J54" s="296"/>
      <c r="K54" s="296"/>
      <c r="L54" s="296"/>
      <c r="M54" s="296"/>
    </row>
    <row r="55" spans="1:13" ht="21" customHeight="1">
      <c r="A55" s="399" t="s">
        <v>84</v>
      </c>
      <c r="B55" s="400"/>
      <c r="C55" s="400"/>
      <c r="D55" s="400"/>
      <c r="E55" s="401"/>
      <c r="F55" s="111" t="s">
        <v>85</v>
      </c>
      <c r="G55" s="402">
        <f t="shared" si="2"/>
        <v>0</v>
      </c>
      <c r="H55" s="403"/>
      <c r="I55" s="288"/>
      <c r="J55" s="296"/>
      <c r="K55" s="296"/>
      <c r="L55" s="296"/>
      <c r="M55" s="296"/>
    </row>
    <row r="56" spans="1:13" ht="21" customHeight="1">
      <c r="A56" s="399" t="s">
        <v>86</v>
      </c>
      <c r="B56" s="400"/>
      <c r="C56" s="400"/>
      <c r="D56" s="400"/>
      <c r="E56" s="401"/>
      <c r="F56" s="111" t="s">
        <v>87</v>
      </c>
      <c r="G56" s="402">
        <f t="shared" si="2"/>
        <v>0</v>
      </c>
      <c r="H56" s="403"/>
      <c r="I56" s="288"/>
      <c r="J56" s="296"/>
      <c r="K56" s="296"/>
      <c r="L56" s="296"/>
      <c r="M56" s="296"/>
    </row>
    <row r="57" spans="1:13" ht="24" customHeight="1">
      <c r="A57" s="399" t="s">
        <v>88</v>
      </c>
      <c r="B57" s="400"/>
      <c r="C57" s="400"/>
      <c r="D57" s="400"/>
      <c r="E57" s="401"/>
      <c r="F57" s="111" t="s">
        <v>89</v>
      </c>
      <c r="G57" s="402">
        <f t="shared" si="2"/>
        <v>0</v>
      </c>
      <c r="H57" s="403"/>
      <c r="I57" s="288"/>
      <c r="J57" s="296"/>
      <c r="K57" s="296"/>
      <c r="L57" s="296"/>
      <c r="M57" s="296"/>
    </row>
    <row r="58" spans="1:13" ht="18.75" customHeight="1">
      <c r="A58" s="399" t="s">
        <v>90</v>
      </c>
      <c r="B58" s="400"/>
      <c r="C58" s="400"/>
      <c r="D58" s="400"/>
      <c r="E58" s="401"/>
      <c r="F58" s="111" t="s">
        <v>91</v>
      </c>
      <c r="G58" s="402">
        <f t="shared" si="2"/>
        <v>0</v>
      </c>
      <c r="H58" s="403"/>
      <c r="I58" s="288"/>
      <c r="J58" s="296"/>
      <c r="K58" s="296"/>
      <c r="L58" s="296"/>
      <c r="M58" s="296"/>
    </row>
    <row r="59" spans="1:13" ht="21" customHeight="1">
      <c r="A59" s="399" t="s">
        <v>92</v>
      </c>
      <c r="B59" s="400"/>
      <c r="C59" s="400"/>
      <c r="D59" s="400"/>
      <c r="E59" s="401"/>
      <c r="F59" s="111" t="s">
        <v>93</v>
      </c>
      <c r="G59" s="402">
        <f t="shared" si="2"/>
        <v>0</v>
      </c>
      <c r="H59" s="403"/>
      <c r="I59" s="288"/>
      <c r="J59" s="296"/>
      <c r="K59" s="296"/>
      <c r="L59" s="296"/>
      <c r="M59" s="296"/>
    </row>
    <row r="60" spans="1:13" ht="19.5" customHeight="1">
      <c r="A60" s="399" t="s">
        <v>94</v>
      </c>
      <c r="B60" s="400"/>
      <c r="C60" s="400"/>
      <c r="D60" s="400"/>
      <c r="E60" s="401"/>
      <c r="F60" s="111" t="s">
        <v>95</v>
      </c>
      <c r="G60" s="402">
        <f t="shared" si="2"/>
        <v>0</v>
      </c>
      <c r="H60" s="403"/>
      <c r="I60" s="288"/>
      <c r="J60" s="296"/>
      <c r="K60" s="296"/>
      <c r="L60" s="296"/>
      <c r="M60" s="296"/>
    </row>
    <row r="61" spans="1:13" ht="22.5" customHeight="1">
      <c r="A61" s="399" t="s">
        <v>96</v>
      </c>
      <c r="B61" s="400"/>
      <c r="C61" s="400"/>
      <c r="D61" s="400"/>
      <c r="E61" s="401"/>
      <c r="F61" s="111" t="s">
        <v>97</v>
      </c>
      <c r="G61" s="402">
        <f t="shared" si="2"/>
        <v>0</v>
      </c>
      <c r="H61" s="403"/>
      <c r="I61" s="288"/>
      <c r="J61" s="296"/>
      <c r="K61" s="296"/>
      <c r="L61" s="296"/>
      <c r="M61" s="296"/>
    </row>
    <row r="62" spans="1:13" ht="24" customHeight="1">
      <c r="A62" s="399" t="s">
        <v>98</v>
      </c>
      <c r="B62" s="400"/>
      <c r="C62" s="400"/>
      <c r="D62" s="400"/>
      <c r="E62" s="401"/>
      <c r="F62" s="111" t="s">
        <v>99</v>
      </c>
      <c r="G62" s="402">
        <f t="shared" si="2"/>
        <v>0</v>
      </c>
      <c r="H62" s="403"/>
      <c r="I62" s="288"/>
      <c r="J62" s="296"/>
      <c r="K62" s="296"/>
      <c r="L62" s="296"/>
      <c r="M62" s="296"/>
    </row>
    <row r="63" spans="1:13" ht="21.75" customHeight="1">
      <c r="A63" s="399" t="s">
        <v>100</v>
      </c>
      <c r="B63" s="400"/>
      <c r="C63" s="400"/>
      <c r="D63" s="400"/>
      <c r="E63" s="401"/>
      <c r="F63" s="111" t="s">
        <v>101</v>
      </c>
      <c r="G63" s="402">
        <f t="shared" si="2"/>
        <v>0</v>
      </c>
      <c r="H63" s="403"/>
      <c r="I63" s="288"/>
      <c r="J63" s="296"/>
      <c r="K63" s="296"/>
      <c r="L63" s="296"/>
      <c r="M63" s="296"/>
    </row>
    <row r="64" spans="1:13" ht="21.75" customHeight="1">
      <c r="A64" s="399" t="s">
        <v>102</v>
      </c>
      <c r="B64" s="400"/>
      <c r="C64" s="400"/>
      <c r="D64" s="400"/>
      <c r="E64" s="401"/>
      <c r="F64" s="111" t="s">
        <v>103</v>
      </c>
      <c r="G64" s="402">
        <f t="shared" si="2"/>
        <v>0</v>
      </c>
      <c r="H64" s="403"/>
      <c r="I64" s="288">
        <v>0</v>
      </c>
      <c r="J64" s="296"/>
      <c r="K64" s="296"/>
      <c r="L64" s="296"/>
      <c r="M64" s="296"/>
    </row>
    <row r="65" spans="1:13" ht="33.75" customHeight="1">
      <c r="A65" s="399" t="s">
        <v>104</v>
      </c>
      <c r="B65" s="400"/>
      <c r="C65" s="400"/>
      <c r="D65" s="400"/>
      <c r="E65" s="401"/>
      <c r="F65" s="111" t="s">
        <v>105</v>
      </c>
      <c r="G65" s="402">
        <f t="shared" si="2"/>
        <v>0</v>
      </c>
      <c r="H65" s="403"/>
      <c r="I65" s="288"/>
      <c r="J65" s="296"/>
      <c r="K65" s="296"/>
      <c r="L65" s="296"/>
      <c r="M65" s="296"/>
    </row>
    <row r="66" spans="1:13" ht="63.75" customHeight="1">
      <c r="A66" s="431" t="s">
        <v>106</v>
      </c>
      <c r="B66" s="432"/>
      <c r="C66" s="432"/>
      <c r="D66" s="432"/>
      <c r="E66" s="433"/>
      <c r="F66" s="112" t="s">
        <v>107</v>
      </c>
      <c r="G66" s="429">
        <f>G68+G69+G70+G71+G72+G73+G74+G75+G76+G77+G78+G79+G80</f>
        <v>0</v>
      </c>
      <c r="H66" s="430"/>
      <c r="I66" s="289">
        <f>I68+I69+I70+I71+I72+I73+I74+I75+I76+I77+I78+I79+I80</f>
        <v>0</v>
      </c>
      <c r="J66" s="289">
        <f>J68+J69+J70+J71+J72+J73+J74+J75+J76+J77+J78+J79+J80</f>
        <v>0</v>
      </c>
      <c r="K66" s="289">
        <f>K68+K69+K70+K71+K72+K73+K74+K75+K76+K77+K78+K79+K80</f>
        <v>0</v>
      </c>
      <c r="L66" s="289">
        <f>L68+L69+L70+L71+L72+L73+L74+L75+L76+L77+L78+L79+L80</f>
        <v>0</v>
      </c>
      <c r="M66" s="289">
        <f>M68+M69+M70+M71+M72+M73+M74+M75+M76+M77+M78+M79+M80</f>
        <v>0</v>
      </c>
    </row>
    <row r="67" spans="1:13" ht="17.25" customHeight="1">
      <c r="A67" s="399" t="s">
        <v>377</v>
      </c>
      <c r="B67" s="400"/>
      <c r="C67" s="400"/>
      <c r="D67" s="400"/>
      <c r="E67" s="401"/>
      <c r="F67" s="396"/>
      <c r="G67" s="397"/>
      <c r="H67" s="397"/>
      <c r="I67" s="397"/>
      <c r="J67" s="397"/>
      <c r="K67" s="397"/>
      <c r="L67" s="397"/>
      <c r="M67" s="398"/>
    </row>
    <row r="68" spans="1:13" ht="24" customHeight="1">
      <c r="A68" s="399" t="s">
        <v>108</v>
      </c>
      <c r="B68" s="400"/>
      <c r="C68" s="400"/>
      <c r="D68" s="400"/>
      <c r="E68" s="401"/>
      <c r="F68" s="111" t="s">
        <v>109</v>
      </c>
      <c r="G68" s="402">
        <f aca="true" t="shared" si="3" ref="G68:G80">I68+J68+K68+L68+M68</f>
        <v>0</v>
      </c>
      <c r="H68" s="403"/>
      <c r="I68" s="288"/>
      <c r="J68" s="296"/>
      <c r="K68" s="296"/>
      <c r="L68" s="296"/>
      <c r="M68" s="296"/>
    </row>
    <row r="69" spans="1:13" ht="22.5" customHeight="1">
      <c r="A69" s="399" t="s">
        <v>110</v>
      </c>
      <c r="B69" s="400"/>
      <c r="C69" s="400"/>
      <c r="D69" s="400"/>
      <c r="E69" s="401"/>
      <c r="F69" s="111" t="s">
        <v>111</v>
      </c>
      <c r="G69" s="402">
        <f t="shared" si="3"/>
        <v>0</v>
      </c>
      <c r="H69" s="403"/>
      <c r="I69" s="288"/>
      <c r="J69" s="296"/>
      <c r="K69" s="296"/>
      <c r="L69" s="296"/>
      <c r="M69" s="296"/>
    </row>
    <row r="70" spans="1:13" ht="20.25" customHeight="1">
      <c r="A70" s="399" t="s">
        <v>112</v>
      </c>
      <c r="B70" s="400"/>
      <c r="C70" s="400"/>
      <c r="D70" s="400"/>
      <c r="E70" s="401"/>
      <c r="F70" s="111" t="s">
        <v>113</v>
      </c>
      <c r="G70" s="402">
        <f t="shared" si="3"/>
        <v>0</v>
      </c>
      <c r="H70" s="403"/>
      <c r="I70" s="298"/>
      <c r="J70" s="296"/>
      <c r="K70" s="296"/>
      <c r="L70" s="296"/>
      <c r="M70" s="296"/>
    </row>
    <row r="71" spans="1:13" ht="20.25" customHeight="1">
      <c r="A71" s="399" t="s">
        <v>114</v>
      </c>
      <c r="B71" s="400"/>
      <c r="C71" s="400"/>
      <c r="D71" s="400"/>
      <c r="E71" s="401"/>
      <c r="F71" s="111" t="s">
        <v>115</v>
      </c>
      <c r="G71" s="402">
        <f t="shared" si="3"/>
        <v>0</v>
      </c>
      <c r="H71" s="403"/>
      <c r="I71" s="288"/>
      <c r="J71" s="296"/>
      <c r="K71" s="296"/>
      <c r="L71" s="296"/>
      <c r="M71" s="296"/>
    </row>
    <row r="72" spans="1:13" ht="21.75" customHeight="1">
      <c r="A72" s="399" t="s">
        <v>116</v>
      </c>
      <c r="B72" s="400"/>
      <c r="C72" s="400"/>
      <c r="D72" s="400"/>
      <c r="E72" s="401"/>
      <c r="F72" s="111" t="s">
        <v>117</v>
      </c>
      <c r="G72" s="402">
        <f t="shared" si="3"/>
        <v>0</v>
      </c>
      <c r="H72" s="403"/>
      <c r="I72" s="288"/>
      <c r="J72" s="296"/>
      <c r="K72" s="296"/>
      <c r="L72" s="296"/>
      <c r="M72" s="296"/>
    </row>
    <row r="73" spans="1:13" ht="20.25" customHeight="1">
      <c r="A73" s="399" t="s">
        <v>118</v>
      </c>
      <c r="B73" s="400"/>
      <c r="C73" s="400"/>
      <c r="D73" s="400"/>
      <c r="E73" s="401"/>
      <c r="F73" s="111" t="s">
        <v>119</v>
      </c>
      <c r="G73" s="402">
        <f t="shared" si="3"/>
        <v>0</v>
      </c>
      <c r="H73" s="403"/>
      <c r="I73" s="288"/>
      <c r="J73" s="296"/>
      <c r="K73" s="296"/>
      <c r="L73" s="296"/>
      <c r="M73" s="296"/>
    </row>
    <row r="74" spans="1:13" ht="20.25" customHeight="1">
      <c r="A74" s="399" t="s">
        <v>120</v>
      </c>
      <c r="B74" s="400"/>
      <c r="C74" s="400"/>
      <c r="D74" s="400"/>
      <c r="E74" s="401"/>
      <c r="F74" s="111" t="s">
        <v>121</v>
      </c>
      <c r="G74" s="402">
        <f t="shared" si="3"/>
        <v>0</v>
      </c>
      <c r="H74" s="403"/>
      <c r="I74" s="288"/>
      <c r="J74" s="296"/>
      <c r="K74" s="296"/>
      <c r="L74" s="296"/>
      <c r="M74" s="296"/>
    </row>
    <row r="75" spans="1:13" ht="19.5" customHeight="1">
      <c r="A75" s="399" t="s">
        <v>122</v>
      </c>
      <c r="B75" s="400"/>
      <c r="C75" s="400"/>
      <c r="D75" s="400"/>
      <c r="E75" s="401"/>
      <c r="F75" s="111" t="s">
        <v>123</v>
      </c>
      <c r="G75" s="402">
        <f t="shared" si="3"/>
        <v>0</v>
      </c>
      <c r="H75" s="403"/>
      <c r="I75" s="288"/>
      <c r="J75" s="296"/>
      <c r="K75" s="296"/>
      <c r="L75" s="296"/>
      <c r="M75" s="296"/>
    </row>
    <row r="76" spans="1:13" ht="20.25" customHeight="1">
      <c r="A76" s="399" t="s">
        <v>124</v>
      </c>
      <c r="B76" s="400"/>
      <c r="C76" s="400"/>
      <c r="D76" s="400"/>
      <c r="E76" s="401"/>
      <c r="F76" s="111" t="s">
        <v>125</v>
      </c>
      <c r="G76" s="402">
        <f t="shared" si="3"/>
        <v>0</v>
      </c>
      <c r="H76" s="403"/>
      <c r="I76" s="288"/>
      <c r="J76" s="296"/>
      <c r="K76" s="296"/>
      <c r="L76" s="296"/>
      <c r="M76" s="296"/>
    </row>
    <row r="77" spans="1:13" ht="21" customHeight="1">
      <c r="A77" s="399" t="s">
        <v>126</v>
      </c>
      <c r="B77" s="400"/>
      <c r="C77" s="400"/>
      <c r="D77" s="400"/>
      <c r="E77" s="401"/>
      <c r="F77" s="111" t="s">
        <v>127</v>
      </c>
      <c r="G77" s="402">
        <f t="shared" si="3"/>
        <v>0</v>
      </c>
      <c r="H77" s="403"/>
      <c r="I77" s="288"/>
      <c r="J77" s="296"/>
      <c r="K77" s="296"/>
      <c r="L77" s="296"/>
      <c r="M77" s="296"/>
    </row>
    <row r="78" spans="1:13" ht="18.75" customHeight="1">
      <c r="A78" s="399" t="s">
        <v>128</v>
      </c>
      <c r="B78" s="400"/>
      <c r="C78" s="400"/>
      <c r="D78" s="400"/>
      <c r="E78" s="401"/>
      <c r="F78" s="111" t="s">
        <v>129</v>
      </c>
      <c r="G78" s="402">
        <f t="shared" si="3"/>
        <v>0</v>
      </c>
      <c r="H78" s="403"/>
      <c r="I78" s="288"/>
      <c r="J78" s="296"/>
      <c r="K78" s="296"/>
      <c r="L78" s="296"/>
      <c r="M78" s="296"/>
    </row>
    <row r="79" spans="1:13" ht="20.25" customHeight="1">
      <c r="A79" s="399" t="s">
        <v>130</v>
      </c>
      <c r="B79" s="400"/>
      <c r="C79" s="400"/>
      <c r="D79" s="400"/>
      <c r="E79" s="401"/>
      <c r="F79" s="111" t="s">
        <v>131</v>
      </c>
      <c r="G79" s="402">
        <f t="shared" si="3"/>
        <v>0</v>
      </c>
      <c r="H79" s="403"/>
      <c r="I79" s="288"/>
      <c r="J79" s="296"/>
      <c r="K79" s="296"/>
      <c r="L79" s="296"/>
      <c r="M79" s="296"/>
    </row>
    <row r="80" spans="1:13" ht="33.75" customHeight="1">
      <c r="A80" s="399" t="s">
        <v>132</v>
      </c>
      <c r="B80" s="400"/>
      <c r="C80" s="400"/>
      <c r="D80" s="400"/>
      <c r="E80" s="401"/>
      <c r="F80" s="111" t="s">
        <v>133</v>
      </c>
      <c r="G80" s="402">
        <f t="shared" si="3"/>
        <v>0</v>
      </c>
      <c r="H80" s="403"/>
      <c r="I80" s="288"/>
      <c r="J80" s="296"/>
      <c r="K80" s="296"/>
      <c r="L80" s="296"/>
      <c r="M80" s="296"/>
    </row>
  </sheetData>
  <sheetProtection/>
  <mergeCells count="159">
    <mergeCell ref="A80:E80"/>
    <mergeCell ref="G80:H80"/>
    <mergeCell ref="A78:E78"/>
    <mergeCell ref="G78:H78"/>
    <mergeCell ref="A79:E79"/>
    <mergeCell ref="G79:H79"/>
    <mergeCell ref="A76:E76"/>
    <mergeCell ref="G76:H76"/>
    <mergeCell ref="A77:E77"/>
    <mergeCell ref="G77:H77"/>
    <mergeCell ref="A74:E74"/>
    <mergeCell ref="G74:H74"/>
    <mergeCell ref="A75:E75"/>
    <mergeCell ref="G75:H75"/>
    <mergeCell ref="A72:E72"/>
    <mergeCell ref="G72:H72"/>
    <mergeCell ref="A73:E73"/>
    <mergeCell ref="G73:H73"/>
    <mergeCell ref="A70:E70"/>
    <mergeCell ref="G70:H70"/>
    <mergeCell ref="A71:E71"/>
    <mergeCell ref="G71:H71"/>
    <mergeCell ref="A68:E68"/>
    <mergeCell ref="G68:H68"/>
    <mergeCell ref="A69:E69"/>
    <mergeCell ref="G69:H69"/>
    <mergeCell ref="A65:E65"/>
    <mergeCell ref="G65:H65"/>
    <mergeCell ref="A66:E66"/>
    <mergeCell ref="G66:H66"/>
    <mergeCell ref="A67:E67"/>
    <mergeCell ref="F67:M67"/>
    <mergeCell ref="A63:E63"/>
    <mergeCell ref="G63:H63"/>
    <mergeCell ref="A64:E64"/>
    <mergeCell ref="G64:H64"/>
    <mergeCell ref="A61:E61"/>
    <mergeCell ref="G61:H61"/>
    <mergeCell ref="A62:E62"/>
    <mergeCell ref="G62:H62"/>
    <mergeCell ref="A59:E59"/>
    <mergeCell ref="G59:H59"/>
    <mergeCell ref="A60:E60"/>
    <mergeCell ref="G60:H60"/>
    <mergeCell ref="A57:E57"/>
    <mergeCell ref="G57:H57"/>
    <mergeCell ref="A58:E58"/>
    <mergeCell ref="G58:H58"/>
    <mergeCell ref="A55:E55"/>
    <mergeCell ref="G55:H55"/>
    <mergeCell ref="A56:E56"/>
    <mergeCell ref="G56:H56"/>
    <mergeCell ref="A53:E53"/>
    <mergeCell ref="G53:H53"/>
    <mergeCell ref="A54:E54"/>
    <mergeCell ref="G54:H54"/>
    <mergeCell ref="A50:E50"/>
    <mergeCell ref="G50:H50"/>
    <mergeCell ref="A51:E51"/>
    <mergeCell ref="G51:H51"/>
    <mergeCell ref="A47:E47"/>
    <mergeCell ref="G47:H47"/>
    <mergeCell ref="A48:E48"/>
    <mergeCell ref="G48:H48"/>
    <mergeCell ref="A45:E45"/>
    <mergeCell ref="G45:H45"/>
    <mergeCell ref="A46:E46"/>
    <mergeCell ref="G46:H46"/>
    <mergeCell ref="A43:E43"/>
    <mergeCell ref="G43:H43"/>
    <mergeCell ref="A44:E44"/>
    <mergeCell ref="G44:H44"/>
    <mergeCell ref="G35:H35"/>
    <mergeCell ref="A41:E41"/>
    <mergeCell ref="G41:H41"/>
    <mergeCell ref="A42:E42"/>
    <mergeCell ref="G42:H42"/>
    <mergeCell ref="A39:E39"/>
    <mergeCell ref="G39:H39"/>
    <mergeCell ref="A40:E40"/>
    <mergeCell ref="G40:H40"/>
    <mergeCell ref="A33:E33"/>
    <mergeCell ref="G33:H33"/>
    <mergeCell ref="A31:E31"/>
    <mergeCell ref="A37:E37"/>
    <mergeCell ref="G37:H37"/>
    <mergeCell ref="A38:E38"/>
    <mergeCell ref="G38:H38"/>
    <mergeCell ref="A34:E34"/>
    <mergeCell ref="G34:H34"/>
    <mergeCell ref="A35:E35"/>
    <mergeCell ref="A30:E30"/>
    <mergeCell ref="G30:H30"/>
    <mergeCell ref="A28:E28"/>
    <mergeCell ref="G31:H31"/>
    <mergeCell ref="A32:E32"/>
    <mergeCell ref="G32:H32"/>
    <mergeCell ref="A27:E27"/>
    <mergeCell ref="G27:H27"/>
    <mergeCell ref="A25:E25"/>
    <mergeCell ref="G28:H28"/>
    <mergeCell ref="A29:E29"/>
    <mergeCell ref="G29:H29"/>
    <mergeCell ref="G19:H19"/>
    <mergeCell ref="G22:H22"/>
    <mergeCell ref="A24:E24"/>
    <mergeCell ref="G24:H24"/>
    <mergeCell ref="A22:E22"/>
    <mergeCell ref="A20:E20"/>
    <mergeCell ref="G20:H20"/>
    <mergeCell ref="A21:E21"/>
    <mergeCell ref="G21:H21"/>
    <mergeCell ref="A23:E23"/>
    <mergeCell ref="A12:E12"/>
    <mergeCell ref="G12:H12"/>
    <mergeCell ref="A14:M14"/>
    <mergeCell ref="A19:E19"/>
    <mergeCell ref="G16:H16"/>
    <mergeCell ref="A17:E17"/>
    <mergeCell ref="G17:H17"/>
    <mergeCell ref="A18:E18"/>
    <mergeCell ref="G18:H18"/>
    <mergeCell ref="A16:E16"/>
    <mergeCell ref="G13:H13"/>
    <mergeCell ref="A10:E10"/>
    <mergeCell ref="G10:H10"/>
    <mergeCell ref="A6:M6"/>
    <mergeCell ref="A8:M8"/>
    <mergeCell ref="A15:E15"/>
    <mergeCell ref="G15:H15"/>
    <mergeCell ref="A13:E13"/>
    <mergeCell ref="A11:E11"/>
    <mergeCell ref="G11:H11"/>
    <mergeCell ref="A9:E9"/>
    <mergeCell ref="G9:H9"/>
    <mergeCell ref="F4:F5"/>
    <mergeCell ref="G4:H5"/>
    <mergeCell ref="A7:E7"/>
    <mergeCell ref="G7:H7"/>
    <mergeCell ref="A4:E5"/>
    <mergeCell ref="A1:M1"/>
    <mergeCell ref="E2:I2"/>
    <mergeCell ref="I3:M3"/>
    <mergeCell ref="I4:J4"/>
    <mergeCell ref="K4:K5"/>
    <mergeCell ref="L4:L5"/>
    <mergeCell ref="M4:M5"/>
    <mergeCell ref="A3:E3"/>
    <mergeCell ref="G3:H3"/>
    <mergeCell ref="F23:M23"/>
    <mergeCell ref="A36:E36"/>
    <mergeCell ref="F36:M36"/>
    <mergeCell ref="A49:E49"/>
    <mergeCell ref="F49:M49"/>
    <mergeCell ref="A52:E52"/>
    <mergeCell ref="F52:M52"/>
    <mergeCell ref="G25:H25"/>
    <mergeCell ref="A26:E26"/>
    <mergeCell ref="G26:H26"/>
  </mergeCells>
  <printOptions/>
  <pageMargins left="0.7" right="0.7" top="0.75" bottom="0.75" header="0.3" footer="0.3"/>
  <pageSetup fitToHeight="2" horizontalDpi="600" verticalDpi="600" orientation="portrait" paperSize="9" scale="54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80"/>
  <sheetViews>
    <sheetView view="pageBreakPreview" zoomScale="75" zoomScaleSheetLayoutView="75" zoomScalePageLayoutView="0" workbookViewId="0" topLeftCell="A1">
      <selection activeCell="F57" sqref="F57"/>
    </sheetView>
  </sheetViews>
  <sheetFormatPr defaultColWidth="9.140625" defaultRowHeight="15"/>
  <cols>
    <col min="1" max="1" width="62.140625" style="47" customWidth="1"/>
    <col min="2" max="2" width="9.57421875" style="48" customWidth="1"/>
    <col min="3" max="3" width="7.8515625" style="48" customWidth="1"/>
    <col min="4" max="4" width="12.140625" style="48" customWidth="1"/>
    <col min="5" max="5" width="21.28125" style="3" customWidth="1"/>
    <col min="6" max="6" width="27.57421875" style="3" customWidth="1"/>
    <col min="7" max="7" width="27.28125" style="47" customWidth="1"/>
    <col min="8" max="8" width="19.7109375" style="47" customWidth="1"/>
    <col min="9" max="9" width="18.28125" style="47" customWidth="1"/>
    <col min="10" max="10" width="26.421875" style="47" customWidth="1"/>
    <col min="11" max="11" width="23.7109375" style="47" customWidth="1"/>
    <col min="12" max="12" width="1.421875" style="47" customWidth="1"/>
    <col min="13" max="13" width="13.28125" style="47" customWidth="1"/>
    <col min="14" max="14" width="13.57421875" style="47" customWidth="1"/>
    <col min="15" max="15" width="9.140625" style="47" customWidth="1"/>
    <col min="16" max="16" width="13.57421875" style="47" customWidth="1"/>
    <col min="17" max="16384" width="9.140625" style="47" customWidth="1"/>
  </cols>
  <sheetData>
    <row r="1" spans="1:11" ht="37.5" customHeight="1">
      <c r="A1" s="443" t="s">
        <v>367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</row>
    <row r="2" spans="1:11" ht="8.25" customHeight="1" thickBot="1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38.25" customHeight="1">
      <c r="A3" s="445" t="s">
        <v>219</v>
      </c>
      <c r="B3" s="448" t="s">
        <v>173</v>
      </c>
      <c r="C3" s="451" t="s">
        <v>183</v>
      </c>
      <c r="D3" s="452"/>
      <c r="E3" s="454" t="s">
        <v>134</v>
      </c>
      <c r="F3" s="455"/>
      <c r="G3" s="455"/>
      <c r="H3" s="455"/>
      <c r="I3" s="455"/>
      <c r="J3" s="455"/>
      <c r="K3" s="456"/>
    </row>
    <row r="4" spans="1:11" s="48" customFormat="1" ht="83.25" customHeight="1">
      <c r="A4" s="446"/>
      <c r="B4" s="449"/>
      <c r="C4" s="450"/>
      <c r="D4" s="453"/>
      <c r="E4" s="458" t="s">
        <v>220</v>
      </c>
      <c r="F4" s="457" t="s">
        <v>221</v>
      </c>
      <c r="G4" s="457" t="s">
        <v>222</v>
      </c>
      <c r="H4" s="461" t="s">
        <v>223</v>
      </c>
      <c r="I4" s="458" t="s">
        <v>135</v>
      </c>
      <c r="J4" s="463" t="s">
        <v>185</v>
      </c>
      <c r="K4" s="464"/>
    </row>
    <row r="5" spans="1:13" ht="87.75" customHeight="1">
      <c r="A5" s="447"/>
      <c r="B5" s="450"/>
      <c r="C5" s="120" t="s">
        <v>205</v>
      </c>
      <c r="D5" s="120" t="s">
        <v>206</v>
      </c>
      <c r="E5" s="459"/>
      <c r="F5" s="457"/>
      <c r="G5" s="457"/>
      <c r="H5" s="462"/>
      <c r="I5" s="460"/>
      <c r="J5" s="120" t="s">
        <v>184</v>
      </c>
      <c r="K5" s="121" t="s">
        <v>186</v>
      </c>
      <c r="M5" s="49"/>
    </row>
    <row r="6" spans="1:11" ht="25.5" customHeight="1">
      <c r="A6" s="119">
        <v>1</v>
      </c>
      <c r="B6" s="122">
        <v>2</v>
      </c>
      <c r="C6" s="465">
        <v>3</v>
      </c>
      <c r="D6" s="466"/>
      <c r="E6" s="122">
        <v>4</v>
      </c>
      <c r="F6" s="122">
        <v>5</v>
      </c>
      <c r="G6" s="122">
        <v>6</v>
      </c>
      <c r="H6" s="122">
        <v>7</v>
      </c>
      <c r="I6" s="122">
        <v>8</v>
      </c>
      <c r="J6" s="122">
        <v>9</v>
      </c>
      <c r="K6" s="124">
        <v>10</v>
      </c>
    </row>
    <row r="7" spans="1:15" s="50" customFormat="1" ht="34.5" customHeight="1">
      <c r="A7" s="125" t="s">
        <v>187</v>
      </c>
      <c r="B7" s="126">
        <v>100</v>
      </c>
      <c r="C7" s="126" t="s">
        <v>224</v>
      </c>
      <c r="D7" s="126" t="s">
        <v>224</v>
      </c>
      <c r="E7" s="127">
        <f>E9+E10+E21+E22+E23+E24+E26+E25</f>
        <v>38060028.42</v>
      </c>
      <c r="F7" s="127">
        <f>F10</f>
        <v>37910900</v>
      </c>
      <c r="G7" s="127">
        <f>G23</f>
        <v>0</v>
      </c>
      <c r="H7" s="126" t="s">
        <v>224</v>
      </c>
      <c r="I7" s="126" t="s">
        <v>224</v>
      </c>
      <c r="J7" s="127">
        <f>J10+J21+J22+J24+J26+J25</f>
        <v>149128.42</v>
      </c>
      <c r="K7" s="190">
        <f>K24</f>
        <v>0</v>
      </c>
      <c r="M7" s="51"/>
      <c r="O7" s="52"/>
    </row>
    <row r="8" spans="1:13" ht="25.5" customHeight="1">
      <c r="A8" s="437" t="s">
        <v>225</v>
      </c>
      <c r="B8" s="438"/>
      <c r="C8" s="438"/>
      <c r="D8" s="438"/>
      <c r="E8" s="438"/>
      <c r="F8" s="438"/>
      <c r="G8" s="438"/>
      <c r="H8" s="438"/>
      <c r="I8" s="438"/>
      <c r="J8" s="438"/>
      <c r="K8" s="439"/>
      <c r="M8" s="51"/>
    </row>
    <row r="9" spans="1:13" s="50" customFormat="1" ht="22.5" customHeight="1">
      <c r="A9" s="130" t="s">
        <v>226</v>
      </c>
      <c r="B9" s="131">
        <v>110</v>
      </c>
      <c r="C9" s="131" t="s">
        <v>224</v>
      </c>
      <c r="D9" s="131" t="s">
        <v>224</v>
      </c>
      <c r="E9" s="132">
        <f>J9</f>
        <v>0</v>
      </c>
      <c r="F9" s="131" t="s">
        <v>224</v>
      </c>
      <c r="G9" s="131" t="s">
        <v>224</v>
      </c>
      <c r="H9" s="131" t="s">
        <v>224</v>
      </c>
      <c r="I9" s="131" t="s">
        <v>224</v>
      </c>
      <c r="J9" s="133">
        <v>0</v>
      </c>
      <c r="K9" s="134" t="s">
        <v>224</v>
      </c>
      <c r="M9" s="51"/>
    </row>
    <row r="10" spans="1:16" s="53" customFormat="1" ht="45.75" customHeight="1">
      <c r="A10" s="135" t="s">
        <v>227</v>
      </c>
      <c r="B10" s="126">
        <v>120</v>
      </c>
      <c r="C10" s="126" t="s">
        <v>224</v>
      </c>
      <c r="D10" s="126" t="s">
        <v>224</v>
      </c>
      <c r="E10" s="127">
        <f>E11+E12+E13+E14+E15+E16+E17+E20</f>
        <v>38060028.42</v>
      </c>
      <c r="F10" s="127">
        <f>F11+F12+F13+F14+F15+F16+F17+F20</f>
        <v>37910900</v>
      </c>
      <c r="G10" s="136" t="s">
        <v>224</v>
      </c>
      <c r="H10" s="126" t="s">
        <v>224</v>
      </c>
      <c r="I10" s="126" t="s">
        <v>224</v>
      </c>
      <c r="J10" s="137">
        <f>J11+J12+J13+J14+J15+J16+J17+J20</f>
        <v>149128.42</v>
      </c>
      <c r="K10" s="128" t="s">
        <v>224</v>
      </c>
      <c r="M10" s="51"/>
      <c r="P10" s="54"/>
    </row>
    <row r="11" spans="1:14" ht="68.25" customHeight="1">
      <c r="A11" s="147" t="s">
        <v>539</v>
      </c>
      <c r="B11" s="118">
        <v>121</v>
      </c>
      <c r="C11" s="138" t="s">
        <v>540</v>
      </c>
      <c r="D11" s="123">
        <v>130</v>
      </c>
      <c r="E11" s="139">
        <f>F11+J11</f>
        <v>37910900</v>
      </c>
      <c r="F11" s="139">
        <v>37910900</v>
      </c>
      <c r="G11" s="131" t="s">
        <v>224</v>
      </c>
      <c r="H11" s="131" t="s">
        <v>224</v>
      </c>
      <c r="I11" s="131" t="s">
        <v>224</v>
      </c>
      <c r="J11" s="140"/>
      <c r="K11" s="141" t="s">
        <v>224</v>
      </c>
      <c r="M11" s="51"/>
      <c r="N11" s="49"/>
    </row>
    <row r="12" spans="1:13" ht="38.25" customHeight="1">
      <c r="A12" s="147" t="s">
        <v>541</v>
      </c>
      <c r="B12" s="118">
        <v>122</v>
      </c>
      <c r="C12" s="138" t="s">
        <v>540</v>
      </c>
      <c r="D12" s="123">
        <v>130</v>
      </c>
      <c r="E12" s="139">
        <f aca="true" t="shared" si="0" ref="E12:E20">F12+J12</f>
        <v>149128.42</v>
      </c>
      <c r="F12" s="139"/>
      <c r="G12" s="131" t="s">
        <v>224</v>
      </c>
      <c r="H12" s="131" t="s">
        <v>224</v>
      </c>
      <c r="I12" s="131" t="s">
        <v>224</v>
      </c>
      <c r="J12" s="140">
        <v>149128.42</v>
      </c>
      <c r="K12" s="134" t="s">
        <v>224</v>
      </c>
      <c r="M12" s="51"/>
    </row>
    <row r="13" spans="1:13" ht="28.5" customHeight="1">
      <c r="A13" s="147"/>
      <c r="B13" s="118">
        <v>123</v>
      </c>
      <c r="C13" s="138" t="s">
        <v>207</v>
      </c>
      <c r="D13" s="123">
        <v>130</v>
      </c>
      <c r="E13" s="139">
        <f t="shared" si="0"/>
        <v>0</v>
      </c>
      <c r="F13" s="139"/>
      <c r="G13" s="131" t="s">
        <v>224</v>
      </c>
      <c r="H13" s="131" t="s">
        <v>224</v>
      </c>
      <c r="I13" s="131" t="s">
        <v>224</v>
      </c>
      <c r="J13" s="140"/>
      <c r="K13" s="134" t="s">
        <v>224</v>
      </c>
      <c r="M13" s="51"/>
    </row>
    <row r="14" spans="1:13" ht="20.25">
      <c r="A14" s="147"/>
      <c r="B14" s="118">
        <v>124</v>
      </c>
      <c r="C14" s="138" t="s">
        <v>207</v>
      </c>
      <c r="D14" s="123">
        <v>130</v>
      </c>
      <c r="E14" s="139">
        <f t="shared" si="0"/>
        <v>0</v>
      </c>
      <c r="F14" s="140"/>
      <c r="G14" s="131" t="s">
        <v>224</v>
      </c>
      <c r="H14" s="131" t="s">
        <v>224</v>
      </c>
      <c r="I14" s="131" t="s">
        <v>224</v>
      </c>
      <c r="J14" s="140"/>
      <c r="K14" s="134" t="s">
        <v>224</v>
      </c>
      <c r="M14" s="51"/>
    </row>
    <row r="15" spans="1:13" ht="31.5" customHeight="1">
      <c r="A15" s="198"/>
      <c r="B15" s="118">
        <v>125</v>
      </c>
      <c r="C15" s="138" t="s">
        <v>207</v>
      </c>
      <c r="D15" s="123">
        <v>130</v>
      </c>
      <c r="E15" s="139">
        <f t="shared" si="0"/>
        <v>0</v>
      </c>
      <c r="F15" s="140"/>
      <c r="G15" s="131" t="s">
        <v>224</v>
      </c>
      <c r="H15" s="131" t="s">
        <v>224</v>
      </c>
      <c r="I15" s="131" t="s">
        <v>224</v>
      </c>
      <c r="J15" s="140"/>
      <c r="K15" s="134" t="s">
        <v>224</v>
      </c>
      <c r="M15" s="51"/>
    </row>
    <row r="16" spans="1:13" ht="21" customHeight="1">
      <c r="A16" s="198"/>
      <c r="B16" s="118">
        <v>126</v>
      </c>
      <c r="C16" s="142" t="s">
        <v>207</v>
      </c>
      <c r="D16" s="143">
        <v>130</v>
      </c>
      <c r="E16" s="139">
        <f t="shared" si="0"/>
        <v>0</v>
      </c>
      <c r="F16" s="144"/>
      <c r="G16" s="145" t="s">
        <v>224</v>
      </c>
      <c r="H16" s="145" t="s">
        <v>224</v>
      </c>
      <c r="I16" s="145" t="s">
        <v>224</v>
      </c>
      <c r="J16" s="144"/>
      <c r="K16" s="146" t="s">
        <v>224</v>
      </c>
      <c r="M16" s="51"/>
    </row>
    <row r="17" spans="1:13" ht="29.25" customHeight="1">
      <c r="A17" s="147"/>
      <c r="B17" s="118">
        <v>127</v>
      </c>
      <c r="C17" s="138" t="s">
        <v>207</v>
      </c>
      <c r="D17" s="123">
        <v>130</v>
      </c>
      <c r="E17" s="139">
        <f t="shared" si="0"/>
        <v>0</v>
      </c>
      <c r="F17" s="140"/>
      <c r="G17" s="131" t="s">
        <v>224</v>
      </c>
      <c r="H17" s="131" t="s">
        <v>224</v>
      </c>
      <c r="I17" s="131" t="s">
        <v>224</v>
      </c>
      <c r="J17" s="140"/>
      <c r="K17" s="134" t="s">
        <v>224</v>
      </c>
      <c r="M17" s="51"/>
    </row>
    <row r="18" spans="1:13" ht="1.5" customHeight="1" hidden="1">
      <c r="A18" s="147"/>
      <c r="B18" s="118">
        <v>129</v>
      </c>
      <c r="C18" s="138" t="s">
        <v>207</v>
      </c>
      <c r="D18" s="123">
        <v>130</v>
      </c>
      <c r="E18" s="139">
        <f t="shared" si="0"/>
        <v>0</v>
      </c>
      <c r="F18" s="140"/>
      <c r="G18" s="131" t="s">
        <v>224</v>
      </c>
      <c r="H18" s="131" t="s">
        <v>224</v>
      </c>
      <c r="I18" s="131"/>
      <c r="J18" s="140"/>
      <c r="K18" s="134" t="s">
        <v>224</v>
      </c>
      <c r="M18" s="51"/>
    </row>
    <row r="19" spans="1:13" ht="1.5" customHeight="1" hidden="1">
      <c r="A19" s="147"/>
      <c r="B19" s="118">
        <v>130</v>
      </c>
      <c r="C19" s="138" t="s">
        <v>207</v>
      </c>
      <c r="D19" s="123">
        <v>180</v>
      </c>
      <c r="E19" s="139">
        <f t="shared" si="0"/>
        <v>0</v>
      </c>
      <c r="F19" s="140"/>
      <c r="G19" s="148">
        <v>0</v>
      </c>
      <c r="H19" s="131" t="s">
        <v>224</v>
      </c>
      <c r="I19" s="131"/>
      <c r="J19" s="149"/>
      <c r="K19" s="141" t="s">
        <v>224</v>
      </c>
      <c r="M19" s="51"/>
    </row>
    <row r="20" spans="1:14" ht="34.5" customHeight="1">
      <c r="A20" s="147"/>
      <c r="B20" s="118">
        <v>128</v>
      </c>
      <c r="C20" s="138" t="s">
        <v>207</v>
      </c>
      <c r="D20" s="123">
        <v>130</v>
      </c>
      <c r="E20" s="139">
        <f t="shared" si="0"/>
        <v>0</v>
      </c>
      <c r="F20" s="140"/>
      <c r="G20" s="131" t="s">
        <v>224</v>
      </c>
      <c r="H20" s="131" t="s">
        <v>224</v>
      </c>
      <c r="I20" s="131" t="s">
        <v>224</v>
      </c>
      <c r="J20" s="140"/>
      <c r="K20" s="141" t="s">
        <v>224</v>
      </c>
      <c r="M20" s="51"/>
      <c r="N20" s="49"/>
    </row>
    <row r="21" spans="1:13" ht="44.25" customHeight="1">
      <c r="A21" s="150" t="s">
        <v>228</v>
      </c>
      <c r="B21" s="131">
        <v>130</v>
      </c>
      <c r="C21" s="131" t="s">
        <v>224</v>
      </c>
      <c r="D21" s="131" t="s">
        <v>224</v>
      </c>
      <c r="E21" s="132">
        <f>J21</f>
        <v>0</v>
      </c>
      <c r="F21" s="131" t="s">
        <v>224</v>
      </c>
      <c r="G21" s="131" t="s">
        <v>224</v>
      </c>
      <c r="H21" s="131" t="s">
        <v>224</v>
      </c>
      <c r="I21" s="145" t="s">
        <v>224</v>
      </c>
      <c r="J21" s="151">
        <v>0</v>
      </c>
      <c r="K21" s="134" t="s">
        <v>224</v>
      </c>
      <c r="M21" s="51"/>
    </row>
    <row r="22" spans="1:13" s="53" customFormat="1" ht="93.75" customHeight="1">
      <c r="A22" s="150" t="s">
        <v>229</v>
      </c>
      <c r="B22" s="131">
        <v>140</v>
      </c>
      <c r="C22" s="131" t="s">
        <v>224</v>
      </c>
      <c r="D22" s="131" t="s">
        <v>224</v>
      </c>
      <c r="E22" s="132">
        <f>J22</f>
        <v>0</v>
      </c>
      <c r="F22" s="145" t="s">
        <v>224</v>
      </c>
      <c r="G22" s="145" t="s">
        <v>224</v>
      </c>
      <c r="H22" s="145" t="s">
        <v>224</v>
      </c>
      <c r="I22" s="145" t="s">
        <v>224</v>
      </c>
      <c r="J22" s="151">
        <v>0</v>
      </c>
      <c r="K22" s="146" t="s">
        <v>224</v>
      </c>
      <c r="M22" s="51"/>
    </row>
    <row r="23" spans="1:13" ht="51.75" customHeight="1">
      <c r="A23" s="150" t="s">
        <v>230</v>
      </c>
      <c r="B23" s="152">
        <v>150</v>
      </c>
      <c r="C23" s="153" t="s">
        <v>207</v>
      </c>
      <c r="D23" s="152">
        <v>180</v>
      </c>
      <c r="E23" s="132">
        <f>G23</f>
        <v>0</v>
      </c>
      <c r="F23" s="145" t="s">
        <v>224</v>
      </c>
      <c r="G23" s="132"/>
      <c r="H23" s="120" t="s">
        <v>224</v>
      </c>
      <c r="I23" s="143" t="s">
        <v>224</v>
      </c>
      <c r="J23" s="145" t="s">
        <v>224</v>
      </c>
      <c r="K23" s="146" t="s">
        <v>224</v>
      </c>
      <c r="M23" s="51"/>
    </row>
    <row r="24" spans="1:13" ht="60.75" customHeight="1">
      <c r="A24" s="150" t="s">
        <v>231</v>
      </c>
      <c r="B24" s="131">
        <v>160</v>
      </c>
      <c r="C24" s="153" t="s">
        <v>207</v>
      </c>
      <c r="D24" s="152">
        <v>180</v>
      </c>
      <c r="E24" s="132">
        <f>J24</f>
        <v>0</v>
      </c>
      <c r="F24" s="145" t="s">
        <v>224</v>
      </c>
      <c r="G24" s="145" t="s">
        <v>224</v>
      </c>
      <c r="H24" s="145" t="s">
        <v>224</v>
      </c>
      <c r="I24" s="145" t="s">
        <v>224</v>
      </c>
      <c r="J24" s="154">
        <f>K24</f>
        <v>0</v>
      </c>
      <c r="K24" s="155"/>
      <c r="M24" s="51"/>
    </row>
    <row r="25" spans="1:13" ht="26.25" customHeight="1">
      <c r="A25" s="150" t="s">
        <v>136</v>
      </c>
      <c r="B25" s="131">
        <v>170</v>
      </c>
      <c r="C25" s="156" t="s">
        <v>207</v>
      </c>
      <c r="D25" s="145">
        <v>440</v>
      </c>
      <c r="E25" s="132">
        <f>J25</f>
        <v>0</v>
      </c>
      <c r="F25" s="145" t="s">
        <v>224</v>
      </c>
      <c r="G25" s="145" t="s">
        <v>224</v>
      </c>
      <c r="H25" s="145" t="s">
        <v>224</v>
      </c>
      <c r="I25" s="145" t="s">
        <v>224</v>
      </c>
      <c r="J25" s="151"/>
      <c r="K25" s="146" t="s">
        <v>224</v>
      </c>
      <c r="M25" s="51"/>
    </row>
    <row r="26" spans="1:13" ht="40.5" customHeight="1">
      <c r="A26" s="150" t="s">
        <v>232</v>
      </c>
      <c r="B26" s="131">
        <v>180</v>
      </c>
      <c r="C26" s="145" t="s">
        <v>224</v>
      </c>
      <c r="D26" s="145" t="s">
        <v>224</v>
      </c>
      <c r="E26" s="132">
        <f>J26</f>
        <v>0</v>
      </c>
      <c r="F26" s="145" t="s">
        <v>224</v>
      </c>
      <c r="G26" s="145" t="s">
        <v>224</v>
      </c>
      <c r="H26" s="145" t="s">
        <v>224</v>
      </c>
      <c r="I26" s="145" t="s">
        <v>224</v>
      </c>
      <c r="J26" s="154"/>
      <c r="K26" s="146" t="s">
        <v>224</v>
      </c>
      <c r="M26" s="51"/>
    </row>
    <row r="27" spans="1:13" ht="6" customHeight="1">
      <c r="A27" s="434"/>
      <c r="B27" s="435"/>
      <c r="C27" s="435"/>
      <c r="D27" s="435"/>
      <c r="E27" s="435"/>
      <c r="F27" s="435"/>
      <c r="G27" s="435"/>
      <c r="H27" s="436"/>
      <c r="I27" s="129"/>
      <c r="J27" s="157"/>
      <c r="K27" s="158"/>
      <c r="M27" s="51"/>
    </row>
    <row r="28" spans="1:13" ht="22.5" customHeight="1">
      <c r="A28" s="125" t="s">
        <v>188</v>
      </c>
      <c r="B28" s="159">
        <v>200</v>
      </c>
      <c r="C28" s="160" t="s">
        <v>224</v>
      </c>
      <c r="D28" s="160" t="s">
        <v>224</v>
      </c>
      <c r="E28" s="192">
        <f>E29+E34+E36+E42+E44+E46</f>
        <v>38060900</v>
      </c>
      <c r="F28" s="192">
        <f aca="true" t="shared" si="1" ref="F28:K28">F29+F34+F36+F42+F44+F46</f>
        <v>37910900</v>
      </c>
      <c r="G28" s="192">
        <f t="shared" si="1"/>
        <v>0</v>
      </c>
      <c r="H28" s="192">
        <f t="shared" si="1"/>
        <v>0</v>
      </c>
      <c r="I28" s="192">
        <f t="shared" si="1"/>
        <v>0</v>
      </c>
      <c r="J28" s="192">
        <f t="shared" si="1"/>
        <v>150000</v>
      </c>
      <c r="K28" s="192">
        <f t="shared" si="1"/>
        <v>0</v>
      </c>
      <c r="M28" s="51"/>
    </row>
    <row r="29" spans="1:14" ht="22.5" customHeight="1">
      <c r="A29" s="161" t="s">
        <v>189</v>
      </c>
      <c r="B29" s="162">
        <v>210</v>
      </c>
      <c r="C29" s="163" t="s">
        <v>224</v>
      </c>
      <c r="D29" s="163" t="s">
        <v>224</v>
      </c>
      <c r="E29" s="193">
        <f aca="true" t="shared" si="2" ref="E29:K29">SUM(E30:E32)</f>
        <v>23883370</v>
      </c>
      <c r="F29" s="193">
        <f>F30+F32+F31</f>
        <v>23883370</v>
      </c>
      <c r="G29" s="193">
        <f t="shared" si="2"/>
        <v>0</v>
      </c>
      <c r="H29" s="193">
        <f t="shared" si="2"/>
        <v>0</v>
      </c>
      <c r="I29" s="193">
        <f t="shared" si="2"/>
        <v>0</v>
      </c>
      <c r="J29" s="193">
        <f>SUM(J30:J32)</f>
        <v>0</v>
      </c>
      <c r="K29" s="194">
        <f t="shared" si="2"/>
        <v>0</v>
      </c>
      <c r="M29" s="51"/>
      <c r="N29" s="49"/>
    </row>
    <row r="30" spans="1:13" ht="36" customHeight="1">
      <c r="A30" s="166" t="s">
        <v>157</v>
      </c>
      <c r="B30" s="167">
        <v>211</v>
      </c>
      <c r="C30" s="168" t="s">
        <v>208</v>
      </c>
      <c r="D30" s="169">
        <v>211</v>
      </c>
      <c r="E30" s="191">
        <f>SUM(F30:K30)</f>
        <v>18312373</v>
      </c>
      <c r="F30" s="195">
        <v>18312373</v>
      </c>
      <c r="G30" s="195"/>
      <c r="H30" s="196"/>
      <c r="I30" s="196"/>
      <c r="J30" s="195"/>
      <c r="K30" s="197"/>
      <c r="M30" s="51"/>
    </row>
    <row r="31" spans="1:13" ht="45" customHeight="1">
      <c r="A31" s="166" t="s">
        <v>159</v>
      </c>
      <c r="B31" s="167">
        <v>212</v>
      </c>
      <c r="C31" s="168" t="s">
        <v>158</v>
      </c>
      <c r="D31" s="169">
        <v>212</v>
      </c>
      <c r="E31" s="191">
        <f>SUM(F31:K31)</f>
        <v>40660</v>
      </c>
      <c r="F31" s="195">
        <v>40660</v>
      </c>
      <c r="G31" s="195"/>
      <c r="H31" s="196"/>
      <c r="I31" s="196"/>
      <c r="J31" s="195"/>
      <c r="K31" s="197"/>
      <c r="M31" s="51"/>
    </row>
    <row r="32" spans="1:13" ht="87" customHeight="1">
      <c r="A32" s="166" t="s">
        <v>160</v>
      </c>
      <c r="B32" s="167">
        <v>213</v>
      </c>
      <c r="C32" s="168" t="s">
        <v>209</v>
      </c>
      <c r="D32" s="169">
        <v>213</v>
      </c>
      <c r="E32" s="191">
        <f>SUM(F32:K32)</f>
        <v>5530337</v>
      </c>
      <c r="F32" s="195">
        <v>5530337</v>
      </c>
      <c r="G32" s="195"/>
      <c r="H32" s="196"/>
      <c r="I32" s="196"/>
      <c r="J32" s="195"/>
      <c r="K32" s="197"/>
      <c r="M32" s="51"/>
    </row>
    <row r="33" spans="1:13" ht="5.25" customHeight="1">
      <c r="A33" s="434"/>
      <c r="B33" s="435"/>
      <c r="C33" s="435"/>
      <c r="D33" s="435"/>
      <c r="E33" s="435"/>
      <c r="F33" s="435"/>
      <c r="G33" s="435"/>
      <c r="H33" s="436"/>
      <c r="I33" s="129"/>
      <c r="J33" s="157"/>
      <c r="K33" s="158"/>
      <c r="M33" s="51"/>
    </row>
    <row r="34" spans="1:13" ht="48" customHeight="1">
      <c r="A34" s="171" t="s">
        <v>190</v>
      </c>
      <c r="B34" s="162">
        <v>220</v>
      </c>
      <c r="C34" s="163" t="s">
        <v>224</v>
      </c>
      <c r="D34" s="163" t="s">
        <v>224</v>
      </c>
      <c r="E34" s="164">
        <v>43950</v>
      </c>
      <c r="F34" s="164">
        <v>43950</v>
      </c>
      <c r="G34" s="164">
        <v>0</v>
      </c>
      <c r="H34" s="164">
        <v>0</v>
      </c>
      <c r="I34" s="164">
        <v>0</v>
      </c>
      <c r="J34" s="164">
        <v>0</v>
      </c>
      <c r="K34" s="165">
        <v>0</v>
      </c>
      <c r="M34" s="51"/>
    </row>
    <row r="35" spans="1:13" ht="18" customHeight="1">
      <c r="A35" s="434"/>
      <c r="B35" s="435"/>
      <c r="C35" s="435"/>
      <c r="D35" s="435"/>
      <c r="E35" s="435"/>
      <c r="F35" s="435"/>
      <c r="G35" s="435"/>
      <c r="H35" s="436"/>
      <c r="I35" s="129"/>
      <c r="J35" s="172"/>
      <c r="K35" s="173"/>
      <c r="M35" s="51"/>
    </row>
    <row r="36" spans="1:13" s="53" customFormat="1" ht="21" customHeight="1">
      <c r="A36" s="130" t="s">
        <v>191</v>
      </c>
      <c r="B36" s="162">
        <v>230</v>
      </c>
      <c r="C36" s="163" t="s">
        <v>224</v>
      </c>
      <c r="D36" s="163" t="s">
        <v>224</v>
      </c>
      <c r="E36" s="164">
        <f>E38+E39+E40+E41</f>
        <v>653150</v>
      </c>
      <c r="F36" s="164">
        <f aca="true" t="shared" si="3" ref="F36:K36">SUM(F38:F40)</f>
        <v>653150</v>
      </c>
      <c r="G36" s="164">
        <f t="shared" si="3"/>
        <v>0</v>
      </c>
      <c r="H36" s="164">
        <f t="shared" si="3"/>
        <v>0</v>
      </c>
      <c r="I36" s="164">
        <f t="shared" si="3"/>
        <v>0</v>
      </c>
      <c r="J36" s="164">
        <f t="shared" si="3"/>
        <v>0</v>
      </c>
      <c r="K36" s="165">
        <f t="shared" si="3"/>
        <v>0</v>
      </c>
      <c r="M36" s="51"/>
    </row>
    <row r="37" spans="1:13" ht="31.5" customHeight="1">
      <c r="A37" s="437" t="s">
        <v>233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9"/>
      <c r="M37" s="51"/>
    </row>
    <row r="38" spans="1:14" s="50" customFormat="1" ht="24" customHeight="1">
      <c r="A38" s="166" t="s">
        <v>137</v>
      </c>
      <c r="B38" s="167">
        <v>231</v>
      </c>
      <c r="C38" s="167">
        <v>851</v>
      </c>
      <c r="D38" s="167">
        <v>290</v>
      </c>
      <c r="E38" s="170">
        <f>SUM(F38:K38)</f>
        <v>114838</v>
      </c>
      <c r="F38" s="170">
        <v>114838</v>
      </c>
      <c r="G38" s="170"/>
      <c r="H38" s="170"/>
      <c r="I38" s="170"/>
      <c r="J38" s="176"/>
      <c r="K38" s="179"/>
      <c r="M38" s="51"/>
      <c r="N38" s="52"/>
    </row>
    <row r="39" spans="1:14" s="50" customFormat="1" ht="24.75" customHeight="1">
      <c r="A39" s="166" t="s">
        <v>138</v>
      </c>
      <c r="B39" s="167">
        <v>232</v>
      </c>
      <c r="C39" s="167">
        <v>851</v>
      </c>
      <c r="D39" s="167">
        <v>290</v>
      </c>
      <c r="E39" s="170">
        <f>SUM(F39:K39)</f>
        <v>524512</v>
      </c>
      <c r="F39" s="170">
        <v>524512</v>
      </c>
      <c r="G39" s="170"/>
      <c r="H39" s="170"/>
      <c r="I39" s="170"/>
      <c r="J39" s="176"/>
      <c r="K39" s="179"/>
      <c r="M39" s="51"/>
      <c r="N39" s="52"/>
    </row>
    <row r="40" spans="1:14" s="50" customFormat="1" ht="40.5" customHeight="1">
      <c r="A40" s="166" t="s">
        <v>139</v>
      </c>
      <c r="B40" s="167">
        <v>233</v>
      </c>
      <c r="C40" s="167">
        <v>852</v>
      </c>
      <c r="D40" s="167">
        <v>290</v>
      </c>
      <c r="E40" s="170">
        <f>SUM(F40:K40)</f>
        <v>13800</v>
      </c>
      <c r="F40" s="170">
        <v>13800</v>
      </c>
      <c r="G40" s="170"/>
      <c r="H40" s="170"/>
      <c r="I40" s="170"/>
      <c r="J40" s="176"/>
      <c r="K40" s="179"/>
      <c r="M40" s="51"/>
      <c r="N40" s="52"/>
    </row>
    <row r="41" spans="1:13" ht="24" customHeight="1">
      <c r="A41" s="199" t="s">
        <v>140</v>
      </c>
      <c r="B41" s="178">
        <v>234</v>
      </c>
      <c r="C41" s="170"/>
      <c r="D41" s="170"/>
      <c r="E41" s="170">
        <f>SUM(F41:K41)</f>
        <v>0</v>
      </c>
      <c r="F41" s="170"/>
      <c r="G41" s="170"/>
      <c r="H41" s="170"/>
      <c r="I41" s="191"/>
      <c r="J41" s="176"/>
      <c r="K41" s="179"/>
      <c r="M41" s="51"/>
    </row>
    <row r="42" spans="1:13" s="53" customFormat="1" ht="45" customHeight="1">
      <c r="A42" s="130" t="s">
        <v>234</v>
      </c>
      <c r="B42" s="162">
        <v>240</v>
      </c>
      <c r="C42" s="131" t="s">
        <v>224</v>
      </c>
      <c r="D42" s="131" t="s">
        <v>224</v>
      </c>
      <c r="E42" s="164">
        <v>0</v>
      </c>
      <c r="F42" s="164">
        <v>0</v>
      </c>
      <c r="G42" s="164">
        <v>0</v>
      </c>
      <c r="H42" s="164">
        <v>0</v>
      </c>
      <c r="I42" s="164">
        <v>0</v>
      </c>
      <c r="J42" s="164">
        <v>0</v>
      </c>
      <c r="K42" s="165">
        <v>0</v>
      </c>
      <c r="M42" s="51"/>
    </row>
    <row r="43" spans="1:13" ht="5.25" customHeight="1">
      <c r="A43" s="440"/>
      <c r="B43" s="441"/>
      <c r="C43" s="441"/>
      <c r="D43" s="441"/>
      <c r="E43" s="441"/>
      <c r="F43" s="441"/>
      <c r="G43" s="441"/>
      <c r="H43" s="442"/>
      <c r="I43" s="95"/>
      <c r="J43" s="176"/>
      <c r="K43" s="179"/>
      <c r="M43" s="51"/>
    </row>
    <row r="44" spans="1:14" s="53" customFormat="1" ht="51.75" customHeight="1">
      <c r="A44" s="130" t="s">
        <v>235</v>
      </c>
      <c r="B44" s="162">
        <v>250</v>
      </c>
      <c r="C44" s="131" t="s">
        <v>224</v>
      </c>
      <c r="D44" s="131" t="s">
        <v>224</v>
      </c>
      <c r="E44" s="164">
        <v>0</v>
      </c>
      <c r="F44" s="164">
        <v>0</v>
      </c>
      <c r="G44" s="164">
        <v>0</v>
      </c>
      <c r="H44" s="164">
        <v>0</v>
      </c>
      <c r="I44" s="164">
        <v>0</v>
      </c>
      <c r="J44" s="164">
        <v>0</v>
      </c>
      <c r="K44" s="165">
        <v>0</v>
      </c>
      <c r="L44" s="2">
        <f>SUM(L45:L45)</f>
        <v>0</v>
      </c>
      <c r="M44" s="51"/>
      <c r="N44" s="55"/>
    </row>
    <row r="45" spans="1:13" ht="5.25" customHeight="1">
      <c r="A45" s="440"/>
      <c r="B45" s="441"/>
      <c r="C45" s="441"/>
      <c r="D45" s="441"/>
      <c r="E45" s="441"/>
      <c r="F45" s="441"/>
      <c r="G45" s="441"/>
      <c r="H45" s="442"/>
      <c r="I45" s="95"/>
      <c r="J45" s="176"/>
      <c r="K45" s="179"/>
      <c r="M45" s="51"/>
    </row>
    <row r="46" spans="1:14" s="53" customFormat="1" ht="27" customHeight="1">
      <c r="A46" s="130" t="s">
        <v>161</v>
      </c>
      <c r="B46" s="162">
        <v>260</v>
      </c>
      <c r="C46" s="163" t="s">
        <v>224</v>
      </c>
      <c r="D46" s="163" t="s">
        <v>224</v>
      </c>
      <c r="E46" s="164">
        <f>E48+E49+E50+E51+E52+E53+E54+E55+E56+E57+E58+E59+E60+E61+E62</f>
        <v>13480430</v>
      </c>
      <c r="F46" s="164">
        <f aca="true" t="shared" si="4" ref="F46:K46">F48+F49+F50+F51+F52+F53+F54+F55+F56+F57+F58+F59+F60+F61+F62</f>
        <v>13330430</v>
      </c>
      <c r="G46" s="164">
        <f t="shared" si="4"/>
        <v>0</v>
      </c>
      <c r="H46" s="164">
        <f t="shared" si="4"/>
        <v>0</v>
      </c>
      <c r="I46" s="164">
        <f t="shared" si="4"/>
        <v>0</v>
      </c>
      <c r="J46" s="164">
        <f t="shared" si="4"/>
        <v>150000</v>
      </c>
      <c r="K46" s="165">
        <f t="shared" si="4"/>
        <v>0</v>
      </c>
      <c r="M46" s="51"/>
      <c r="N46" s="54"/>
    </row>
    <row r="47" spans="1:13" ht="31.5" customHeight="1">
      <c r="A47" s="437" t="s">
        <v>233</v>
      </c>
      <c r="B47" s="438"/>
      <c r="C47" s="438"/>
      <c r="D47" s="438"/>
      <c r="E47" s="438"/>
      <c r="F47" s="438"/>
      <c r="G47" s="438"/>
      <c r="H47" s="438"/>
      <c r="I47" s="438"/>
      <c r="J47" s="438"/>
      <c r="K47" s="439"/>
      <c r="M47" s="51"/>
    </row>
    <row r="48" spans="1:16" s="50" customFormat="1" ht="22.5" customHeight="1">
      <c r="A48" s="161" t="s">
        <v>213</v>
      </c>
      <c r="B48" s="167">
        <v>261</v>
      </c>
      <c r="C48" s="167">
        <v>244</v>
      </c>
      <c r="D48" s="167">
        <v>221</v>
      </c>
      <c r="E48" s="170">
        <f>F48+G48+H48+I48+J48+K48</f>
        <v>137819</v>
      </c>
      <c r="F48" s="170">
        <v>137819</v>
      </c>
      <c r="G48" s="170"/>
      <c r="H48" s="170"/>
      <c r="I48" s="170"/>
      <c r="J48" s="170"/>
      <c r="K48" s="175"/>
      <c r="M48" s="51"/>
      <c r="N48" s="52"/>
      <c r="P48" s="52"/>
    </row>
    <row r="49" spans="1:16" s="50" customFormat="1" ht="24" customHeight="1">
      <c r="A49" s="161" t="s">
        <v>214</v>
      </c>
      <c r="B49" s="167">
        <v>262</v>
      </c>
      <c r="C49" s="167">
        <v>244</v>
      </c>
      <c r="D49" s="167">
        <v>222</v>
      </c>
      <c r="E49" s="170">
        <f aca="true" t="shared" si="5" ref="E49:E62">F49+G49+H49+I49+J49+K49</f>
        <v>115335</v>
      </c>
      <c r="F49" s="170">
        <v>115335</v>
      </c>
      <c r="G49" s="170"/>
      <c r="H49" s="170"/>
      <c r="I49" s="170"/>
      <c r="J49" s="170"/>
      <c r="K49" s="175"/>
      <c r="M49" s="51"/>
      <c r="N49" s="52"/>
      <c r="P49" s="52"/>
    </row>
    <row r="50" spans="1:14" s="50" customFormat="1" ht="25.5" customHeight="1">
      <c r="A50" s="161" t="s">
        <v>236</v>
      </c>
      <c r="B50" s="167">
        <v>263</v>
      </c>
      <c r="C50" s="167">
        <v>244</v>
      </c>
      <c r="D50" s="167">
        <v>223</v>
      </c>
      <c r="E50" s="170">
        <f t="shared" si="5"/>
        <v>863000</v>
      </c>
      <c r="F50" s="170">
        <v>863000</v>
      </c>
      <c r="G50" s="170"/>
      <c r="H50" s="170"/>
      <c r="I50" s="170"/>
      <c r="J50" s="170"/>
      <c r="K50" s="175"/>
      <c r="M50" s="51"/>
      <c r="N50" s="52"/>
    </row>
    <row r="51" spans="1:14" s="50" customFormat="1" ht="25.5" customHeight="1">
      <c r="A51" s="161" t="s">
        <v>237</v>
      </c>
      <c r="B51" s="167">
        <v>264</v>
      </c>
      <c r="C51" s="167">
        <v>244</v>
      </c>
      <c r="D51" s="167">
        <v>223</v>
      </c>
      <c r="E51" s="170">
        <f t="shared" si="5"/>
        <v>191900</v>
      </c>
      <c r="F51" s="170">
        <v>191900</v>
      </c>
      <c r="G51" s="170"/>
      <c r="H51" s="170"/>
      <c r="I51" s="170"/>
      <c r="J51" s="170"/>
      <c r="K51" s="175"/>
      <c r="M51" s="51"/>
      <c r="N51" s="52"/>
    </row>
    <row r="52" spans="1:14" s="50" customFormat="1" ht="24" customHeight="1">
      <c r="A52" s="161" t="s">
        <v>342</v>
      </c>
      <c r="B52" s="167">
        <v>265</v>
      </c>
      <c r="C52" s="167">
        <v>244</v>
      </c>
      <c r="D52" s="167">
        <v>223</v>
      </c>
      <c r="E52" s="170">
        <f t="shared" si="5"/>
        <v>26900</v>
      </c>
      <c r="F52" s="170">
        <v>26900</v>
      </c>
      <c r="G52" s="170"/>
      <c r="H52" s="170"/>
      <c r="I52" s="170"/>
      <c r="J52" s="170"/>
      <c r="K52" s="175"/>
      <c r="M52" s="51"/>
      <c r="N52" s="52"/>
    </row>
    <row r="53" spans="1:14" s="50" customFormat="1" ht="24" customHeight="1">
      <c r="A53" s="161" t="s">
        <v>238</v>
      </c>
      <c r="B53" s="167">
        <v>266</v>
      </c>
      <c r="C53" s="167">
        <v>244</v>
      </c>
      <c r="D53" s="167">
        <v>223</v>
      </c>
      <c r="E53" s="170">
        <f t="shared" si="5"/>
        <v>64900</v>
      </c>
      <c r="F53" s="170">
        <v>64900</v>
      </c>
      <c r="G53" s="170"/>
      <c r="H53" s="170"/>
      <c r="I53" s="170"/>
      <c r="J53" s="170"/>
      <c r="K53" s="175"/>
      <c r="M53" s="51"/>
      <c r="N53" s="52"/>
    </row>
    <row r="54" spans="1:13" s="41" customFormat="1" ht="36" customHeight="1">
      <c r="A54" s="147" t="s">
        <v>313</v>
      </c>
      <c r="B54" s="120">
        <v>267</v>
      </c>
      <c r="C54" s="180" t="s">
        <v>314</v>
      </c>
      <c r="D54" s="180" t="s">
        <v>315</v>
      </c>
      <c r="E54" s="170">
        <f t="shared" si="5"/>
        <v>0</v>
      </c>
      <c r="F54" s="191"/>
      <c r="G54" s="191"/>
      <c r="H54" s="191"/>
      <c r="I54" s="191"/>
      <c r="J54" s="191"/>
      <c r="K54" s="200"/>
      <c r="M54" s="51"/>
    </row>
    <row r="55" spans="1:14" s="50" customFormat="1" ht="32.25" customHeight="1">
      <c r="A55" s="161" t="s">
        <v>215</v>
      </c>
      <c r="B55" s="167">
        <v>268</v>
      </c>
      <c r="C55" s="167">
        <v>244</v>
      </c>
      <c r="D55" s="167">
        <v>225</v>
      </c>
      <c r="E55" s="170">
        <f t="shared" si="5"/>
        <v>1192527</v>
      </c>
      <c r="F55" s="170">
        <v>1192527</v>
      </c>
      <c r="G55" s="170"/>
      <c r="H55" s="170"/>
      <c r="I55" s="170"/>
      <c r="J55" s="170"/>
      <c r="K55" s="175"/>
      <c r="M55" s="51"/>
      <c r="N55" s="52"/>
    </row>
    <row r="56" spans="1:14" s="50" customFormat="1" ht="44.25" customHeight="1">
      <c r="A56" s="161" t="s">
        <v>262</v>
      </c>
      <c r="B56" s="167">
        <v>269</v>
      </c>
      <c r="C56" s="168" t="s">
        <v>263</v>
      </c>
      <c r="D56" s="167">
        <v>225</v>
      </c>
      <c r="E56" s="170">
        <f t="shared" si="5"/>
        <v>0</v>
      </c>
      <c r="F56" s="170">
        <v>0</v>
      </c>
      <c r="G56" s="170"/>
      <c r="H56" s="170"/>
      <c r="I56" s="170"/>
      <c r="J56" s="170"/>
      <c r="K56" s="175"/>
      <c r="M56" s="51"/>
      <c r="N56" s="52"/>
    </row>
    <row r="57" spans="1:14" s="50" customFormat="1" ht="45.75" customHeight="1">
      <c r="A57" s="161" t="s">
        <v>362</v>
      </c>
      <c r="B57" s="167">
        <v>270</v>
      </c>
      <c r="C57" s="168" t="s">
        <v>314</v>
      </c>
      <c r="D57" s="167">
        <v>225</v>
      </c>
      <c r="E57" s="170">
        <f t="shared" si="5"/>
        <v>2605100</v>
      </c>
      <c r="F57" s="170">
        <v>2605100</v>
      </c>
      <c r="G57" s="170"/>
      <c r="H57" s="170"/>
      <c r="I57" s="170"/>
      <c r="J57" s="170"/>
      <c r="K57" s="175"/>
      <c r="M57" s="51"/>
      <c r="N57" s="52"/>
    </row>
    <row r="58" spans="1:14" s="50" customFormat="1" ht="27" customHeight="1">
      <c r="A58" s="161" t="s">
        <v>216</v>
      </c>
      <c r="B58" s="167">
        <v>271</v>
      </c>
      <c r="C58" s="167">
        <v>244</v>
      </c>
      <c r="D58" s="167">
        <v>226</v>
      </c>
      <c r="E58" s="170">
        <f t="shared" si="5"/>
        <v>3277713</v>
      </c>
      <c r="F58" s="170">
        <v>3277713</v>
      </c>
      <c r="G58" s="170"/>
      <c r="H58" s="170"/>
      <c r="I58" s="170"/>
      <c r="J58" s="170"/>
      <c r="K58" s="175"/>
      <c r="M58" s="51"/>
      <c r="N58" s="52"/>
    </row>
    <row r="59" spans="1:14" s="50" customFormat="1" ht="35.25" customHeight="1">
      <c r="A59" s="161" t="s">
        <v>217</v>
      </c>
      <c r="B59" s="167">
        <v>272</v>
      </c>
      <c r="C59" s="167">
        <v>244</v>
      </c>
      <c r="D59" s="167">
        <v>310</v>
      </c>
      <c r="E59" s="170">
        <f t="shared" si="5"/>
        <v>300000</v>
      </c>
      <c r="F59" s="170">
        <v>300000</v>
      </c>
      <c r="G59" s="170"/>
      <c r="H59" s="170"/>
      <c r="I59" s="170"/>
      <c r="J59" s="170"/>
      <c r="K59" s="175"/>
      <c r="M59" s="51"/>
      <c r="N59" s="52"/>
    </row>
    <row r="60" spans="1:14" s="50" customFormat="1" ht="39" customHeight="1">
      <c r="A60" s="161" t="s">
        <v>218</v>
      </c>
      <c r="B60" s="167">
        <v>273</v>
      </c>
      <c r="C60" s="167">
        <v>244</v>
      </c>
      <c r="D60" s="167">
        <v>340</v>
      </c>
      <c r="E60" s="170">
        <f t="shared" si="5"/>
        <v>4705236</v>
      </c>
      <c r="F60" s="170">
        <v>4555236</v>
      </c>
      <c r="G60" s="170"/>
      <c r="H60" s="170"/>
      <c r="I60" s="170"/>
      <c r="J60" s="170">
        <v>150000</v>
      </c>
      <c r="K60" s="175"/>
      <c r="M60" s="51"/>
      <c r="N60" s="52"/>
    </row>
    <row r="61" spans="1:14" s="50" customFormat="1" ht="30" customHeight="1">
      <c r="A61" s="161"/>
      <c r="B61" s="167">
        <v>274</v>
      </c>
      <c r="C61" s="167"/>
      <c r="D61" s="167"/>
      <c r="E61" s="170">
        <f t="shared" si="5"/>
        <v>0</v>
      </c>
      <c r="F61" s="170"/>
      <c r="G61" s="170"/>
      <c r="H61" s="170"/>
      <c r="I61" s="170"/>
      <c r="J61" s="170"/>
      <c r="K61" s="175"/>
      <c r="M61" s="51"/>
      <c r="N61" s="52"/>
    </row>
    <row r="62" spans="1:14" s="50" customFormat="1" ht="30.75" customHeight="1">
      <c r="A62" s="161"/>
      <c r="B62" s="167">
        <v>275</v>
      </c>
      <c r="C62" s="167"/>
      <c r="D62" s="167"/>
      <c r="E62" s="170">
        <f t="shared" si="5"/>
        <v>0</v>
      </c>
      <c r="F62" s="170"/>
      <c r="G62" s="170"/>
      <c r="H62" s="170"/>
      <c r="I62" s="170"/>
      <c r="J62" s="170"/>
      <c r="K62" s="175"/>
      <c r="M62" s="51"/>
      <c r="N62" s="52"/>
    </row>
    <row r="63" spans="1:13" ht="15" customHeight="1">
      <c r="A63" s="440"/>
      <c r="B63" s="441"/>
      <c r="C63" s="441"/>
      <c r="D63" s="441"/>
      <c r="E63" s="441"/>
      <c r="F63" s="441"/>
      <c r="G63" s="441"/>
      <c r="H63" s="442"/>
      <c r="I63" s="95"/>
      <c r="J63" s="176"/>
      <c r="K63" s="179"/>
      <c r="M63" s="51"/>
    </row>
    <row r="64" spans="1:13" s="53" customFormat="1" ht="24" customHeight="1">
      <c r="A64" s="130" t="s">
        <v>239</v>
      </c>
      <c r="B64" s="162">
        <v>300</v>
      </c>
      <c r="C64" s="163" t="s">
        <v>224</v>
      </c>
      <c r="D64" s="163" t="s">
        <v>224</v>
      </c>
      <c r="E64" s="164">
        <f aca="true" t="shared" si="6" ref="E64:K64">E66+E67</f>
        <v>871.58</v>
      </c>
      <c r="F64" s="164">
        <f>F66+F67</f>
        <v>0</v>
      </c>
      <c r="G64" s="164">
        <f t="shared" si="6"/>
        <v>0</v>
      </c>
      <c r="H64" s="164">
        <f t="shared" si="6"/>
        <v>0</v>
      </c>
      <c r="I64" s="164"/>
      <c r="J64" s="164">
        <f t="shared" si="6"/>
        <v>871.58</v>
      </c>
      <c r="K64" s="165">
        <f t="shared" si="6"/>
        <v>0</v>
      </c>
      <c r="M64" s="51"/>
    </row>
    <row r="65" spans="1:13" ht="21.75" customHeight="1">
      <c r="A65" s="181" t="s">
        <v>233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3"/>
      <c r="M65" s="51"/>
    </row>
    <row r="66" spans="1:13" ht="26.25" customHeight="1">
      <c r="A66" s="161" t="s">
        <v>240</v>
      </c>
      <c r="B66" s="162">
        <v>310</v>
      </c>
      <c r="C66" s="167"/>
      <c r="D66" s="167"/>
      <c r="E66" s="170">
        <v>871.58</v>
      </c>
      <c r="F66" s="170"/>
      <c r="G66" s="170"/>
      <c r="H66" s="174"/>
      <c r="I66" s="174"/>
      <c r="J66" s="170">
        <v>871.58</v>
      </c>
      <c r="K66" s="175"/>
      <c r="M66" s="51"/>
    </row>
    <row r="67" spans="1:14" s="50" customFormat="1" ht="23.25" customHeight="1">
      <c r="A67" s="161" t="s">
        <v>241</v>
      </c>
      <c r="B67" s="162">
        <v>320</v>
      </c>
      <c r="C67" s="162"/>
      <c r="D67" s="162"/>
      <c r="E67" s="164"/>
      <c r="F67" s="164"/>
      <c r="G67" s="164"/>
      <c r="H67" s="164"/>
      <c r="I67" s="164"/>
      <c r="J67" s="184"/>
      <c r="K67" s="177"/>
      <c r="M67" s="51"/>
      <c r="N67" s="52"/>
    </row>
    <row r="68" spans="1:14" s="50" customFormat="1" ht="23.25" customHeight="1">
      <c r="A68" s="130" t="s">
        <v>0</v>
      </c>
      <c r="B68" s="162">
        <v>400</v>
      </c>
      <c r="C68" s="163" t="s">
        <v>224</v>
      </c>
      <c r="D68" s="163" t="s">
        <v>224</v>
      </c>
      <c r="E68" s="164">
        <f aca="true" t="shared" si="7" ref="E68:K68">E70+E71</f>
        <v>0</v>
      </c>
      <c r="F68" s="164">
        <f t="shared" si="7"/>
        <v>0</v>
      </c>
      <c r="G68" s="164">
        <f t="shared" si="7"/>
        <v>0</v>
      </c>
      <c r="H68" s="164">
        <f t="shared" si="7"/>
        <v>0</v>
      </c>
      <c r="I68" s="164"/>
      <c r="J68" s="164">
        <f>J70+J71</f>
        <v>0</v>
      </c>
      <c r="K68" s="165">
        <f t="shared" si="7"/>
        <v>0</v>
      </c>
      <c r="M68" s="51"/>
      <c r="N68" s="52"/>
    </row>
    <row r="69" spans="1:13" ht="24" customHeight="1">
      <c r="A69" s="181" t="s">
        <v>233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3"/>
      <c r="M69" s="51"/>
    </row>
    <row r="70" spans="1:14" s="50" customFormat="1" ht="26.25" customHeight="1">
      <c r="A70" s="161" t="s">
        <v>242</v>
      </c>
      <c r="B70" s="162">
        <v>410</v>
      </c>
      <c r="C70" s="162"/>
      <c r="D70" s="162"/>
      <c r="E70" s="164"/>
      <c r="F70" s="164"/>
      <c r="G70" s="164"/>
      <c r="H70" s="164"/>
      <c r="I70" s="164"/>
      <c r="J70" s="184"/>
      <c r="K70" s="177"/>
      <c r="M70" s="51"/>
      <c r="N70" s="52"/>
    </row>
    <row r="71" spans="1:14" s="50" customFormat="1" ht="23.25" customHeight="1">
      <c r="A71" s="161" t="s">
        <v>243</v>
      </c>
      <c r="B71" s="162">
        <v>420</v>
      </c>
      <c r="C71" s="162"/>
      <c r="D71" s="162"/>
      <c r="E71" s="164"/>
      <c r="F71" s="164"/>
      <c r="G71" s="164"/>
      <c r="H71" s="164"/>
      <c r="I71" s="164"/>
      <c r="J71" s="184"/>
      <c r="K71" s="177"/>
      <c r="M71" s="51"/>
      <c r="N71" s="52"/>
    </row>
    <row r="72" spans="1:14" s="50" customFormat="1" ht="27" customHeight="1">
      <c r="A72" s="161" t="s">
        <v>244</v>
      </c>
      <c r="B72" s="162">
        <v>500</v>
      </c>
      <c r="C72" s="163" t="s">
        <v>224</v>
      </c>
      <c r="D72" s="163" t="s">
        <v>224</v>
      </c>
      <c r="E72" s="164">
        <f>F72+G72+H72+I72+J72+K72</f>
        <v>871.58</v>
      </c>
      <c r="F72" s="164"/>
      <c r="G72" s="164"/>
      <c r="H72" s="164"/>
      <c r="I72" s="164"/>
      <c r="J72" s="184">
        <v>871.58</v>
      </c>
      <c r="K72" s="177"/>
      <c r="M72" s="51"/>
      <c r="N72" s="52"/>
    </row>
    <row r="73" spans="1:14" s="50" customFormat="1" ht="29.25" customHeight="1" thickBot="1">
      <c r="A73" s="185" t="s">
        <v>245</v>
      </c>
      <c r="B73" s="186">
        <v>600</v>
      </c>
      <c r="C73" s="186" t="s">
        <v>224</v>
      </c>
      <c r="D73" s="186" t="s">
        <v>224</v>
      </c>
      <c r="E73" s="187">
        <f>F73+G73+H73+I73+J73+K73</f>
        <v>0</v>
      </c>
      <c r="F73" s="187"/>
      <c r="G73" s="187"/>
      <c r="H73" s="187"/>
      <c r="I73" s="187"/>
      <c r="J73" s="188"/>
      <c r="K73" s="189"/>
      <c r="M73" s="51"/>
      <c r="N73" s="52"/>
    </row>
    <row r="74" ht="15">
      <c r="A74" s="56"/>
    </row>
    <row r="75" ht="15" customHeight="1">
      <c r="A75" s="56"/>
    </row>
    <row r="76" ht="15">
      <c r="A76" s="56"/>
    </row>
    <row r="77" ht="16.5" customHeight="1">
      <c r="A77" s="57"/>
    </row>
    <row r="80" spans="2:4" ht="15">
      <c r="B80" s="48" t="s">
        <v>246</v>
      </c>
      <c r="C80" s="48" t="s">
        <v>246</v>
      </c>
      <c r="D80" s="48" t="s">
        <v>246</v>
      </c>
    </row>
  </sheetData>
  <sheetProtection/>
  <mergeCells count="21">
    <mergeCell ref="A63:H63"/>
    <mergeCell ref="A35:H35"/>
    <mergeCell ref="A43:H43"/>
    <mergeCell ref="C6:D6"/>
    <mergeCell ref="A8:K8"/>
    <mergeCell ref="E4:E5"/>
    <mergeCell ref="I4:I5"/>
    <mergeCell ref="G4:G5"/>
    <mergeCell ref="A47:K47"/>
    <mergeCell ref="H4:H5"/>
    <mergeCell ref="J4:K4"/>
    <mergeCell ref="A27:H27"/>
    <mergeCell ref="A37:K37"/>
    <mergeCell ref="A45:H45"/>
    <mergeCell ref="A1:K1"/>
    <mergeCell ref="A3:A5"/>
    <mergeCell ref="B3:B5"/>
    <mergeCell ref="C3:D4"/>
    <mergeCell ref="E3:K3"/>
    <mergeCell ref="A33:H33"/>
    <mergeCell ref="F4:F5"/>
  </mergeCells>
  <printOptions/>
  <pageMargins left="0.3937007874015748" right="0" top="0.1968503937007874" bottom="0.1968503937007874" header="0" footer="0"/>
  <pageSetup fitToHeight="1" fitToWidth="1" horizontalDpi="600" verticalDpi="600" orientation="portrait" paperSize="9" scale="35" r:id="rId1"/>
  <colBreaks count="1" manualBreakCount="1">
    <brk id="11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P80"/>
  <sheetViews>
    <sheetView view="pageBreakPreview" zoomScale="75" zoomScaleSheetLayoutView="75" zoomScalePageLayoutView="0" workbookViewId="0" topLeftCell="A65">
      <selection activeCell="G57" sqref="G57"/>
    </sheetView>
  </sheetViews>
  <sheetFormatPr defaultColWidth="9.140625" defaultRowHeight="15"/>
  <cols>
    <col min="1" max="1" width="62.140625" style="47" customWidth="1"/>
    <col min="2" max="2" width="9.57421875" style="48" customWidth="1"/>
    <col min="3" max="3" width="7.8515625" style="48" customWidth="1"/>
    <col min="4" max="4" width="12.140625" style="48" customWidth="1"/>
    <col min="5" max="5" width="21.28125" style="3" customWidth="1"/>
    <col min="6" max="6" width="27.57421875" style="3" customWidth="1"/>
    <col min="7" max="7" width="27.28125" style="47" customWidth="1"/>
    <col min="8" max="8" width="19.7109375" style="47" customWidth="1"/>
    <col min="9" max="9" width="18.28125" style="47" customWidth="1"/>
    <col min="10" max="10" width="26.421875" style="47" customWidth="1"/>
    <col min="11" max="11" width="23.7109375" style="47" customWidth="1"/>
    <col min="12" max="12" width="1.421875" style="47" customWidth="1"/>
    <col min="13" max="13" width="13.28125" style="47" customWidth="1"/>
    <col min="14" max="14" width="13.57421875" style="47" customWidth="1"/>
    <col min="15" max="15" width="9.140625" style="47" customWidth="1"/>
    <col min="16" max="16" width="13.57421875" style="47" customWidth="1"/>
    <col min="17" max="16384" width="9.140625" style="47" customWidth="1"/>
  </cols>
  <sheetData>
    <row r="1" spans="1:11" ht="37.5" customHeight="1">
      <c r="A1" s="443" t="s">
        <v>5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</row>
    <row r="2" spans="1:11" ht="8.25" customHeight="1" thickBot="1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38.25" customHeight="1">
      <c r="A3" s="445" t="s">
        <v>219</v>
      </c>
      <c r="B3" s="448" t="s">
        <v>173</v>
      </c>
      <c r="C3" s="451" t="s">
        <v>183</v>
      </c>
      <c r="D3" s="452"/>
      <c r="E3" s="454" t="s">
        <v>134</v>
      </c>
      <c r="F3" s="455"/>
      <c r="G3" s="455"/>
      <c r="H3" s="455"/>
      <c r="I3" s="455"/>
      <c r="J3" s="455"/>
      <c r="K3" s="456"/>
    </row>
    <row r="4" spans="1:11" s="48" customFormat="1" ht="83.25" customHeight="1">
      <c r="A4" s="446"/>
      <c r="B4" s="449"/>
      <c r="C4" s="450"/>
      <c r="D4" s="453"/>
      <c r="E4" s="458" t="s">
        <v>220</v>
      </c>
      <c r="F4" s="457" t="s">
        <v>221</v>
      </c>
      <c r="G4" s="457" t="s">
        <v>222</v>
      </c>
      <c r="H4" s="461" t="s">
        <v>223</v>
      </c>
      <c r="I4" s="458" t="s">
        <v>135</v>
      </c>
      <c r="J4" s="463" t="s">
        <v>185</v>
      </c>
      <c r="K4" s="464"/>
    </row>
    <row r="5" spans="1:13" ht="87.75" customHeight="1">
      <c r="A5" s="447"/>
      <c r="B5" s="450"/>
      <c r="C5" s="120" t="s">
        <v>205</v>
      </c>
      <c r="D5" s="120" t="s">
        <v>206</v>
      </c>
      <c r="E5" s="459"/>
      <c r="F5" s="457"/>
      <c r="G5" s="457"/>
      <c r="H5" s="462"/>
      <c r="I5" s="460"/>
      <c r="J5" s="120" t="s">
        <v>184</v>
      </c>
      <c r="K5" s="121" t="s">
        <v>186</v>
      </c>
      <c r="M5" s="49"/>
    </row>
    <row r="6" spans="1:11" ht="25.5" customHeight="1">
      <c r="A6" s="119">
        <v>1</v>
      </c>
      <c r="B6" s="122">
        <v>2</v>
      </c>
      <c r="C6" s="465">
        <v>3</v>
      </c>
      <c r="D6" s="466"/>
      <c r="E6" s="122">
        <v>4</v>
      </c>
      <c r="F6" s="122">
        <v>5</v>
      </c>
      <c r="G6" s="122">
        <v>6</v>
      </c>
      <c r="H6" s="122">
        <v>7</v>
      </c>
      <c r="I6" s="122">
        <v>8</v>
      </c>
      <c r="J6" s="122">
        <v>9</v>
      </c>
      <c r="K6" s="124">
        <v>10</v>
      </c>
    </row>
    <row r="7" spans="1:15" s="50" customFormat="1" ht="34.5" customHeight="1">
      <c r="A7" s="125" t="s">
        <v>187</v>
      </c>
      <c r="B7" s="126">
        <v>100</v>
      </c>
      <c r="C7" s="126" t="s">
        <v>224</v>
      </c>
      <c r="D7" s="126" t="s">
        <v>224</v>
      </c>
      <c r="E7" s="127">
        <f>E9+E10+E21+E22+E23+E24+E26+E25</f>
        <v>38303300</v>
      </c>
      <c r="F7" s="127">
        <f>F10</f>
        <v>38153300</v>
      </c>
      <c r="G7" s="127">
        <f>G23</f>
        <v>0</v>
      </c>
      <c r="H7" s="126" t="s">
        <v>224</v>
      </c>
      <c r="I7" s="126" t="s">
        <v>224</v>
      </c>
      <c r="J7" s="127">
        <f>J10+J21+J22+J24+J26+J25</f>
        <v>150000</v>
      </c>
      <c r="K7" s="190">
        <f>K24</f>
        <v>0</v>
      </c>
      <c r="M7" s="51"/>
      <c r="O7" s="52"/>
    </row>
    <row r="8" spans="1:13" ht="25.5" customHeight="1">
      <c r="A8" s="437" t="s">
        <v>225</v>
      </c>
      <c r="B8" s="438"/>
      <c r="C8" s="438"/>
      <c r="D8" s="438"/>
      <c r="E8" s="438"/>
      <c r="F8" s="438"/>
      <c r="G8" s="438"/>
      <c r="H8" s="438"/>
      <c r="I8" s="438"/>
      <c r="J8" s="438"/>
      <c r="K8" s="439"/>
      <c r="M8" s="51"/>
    </row>
    <row r="9" spans="1:13" s="50" customFormat="1" ht="22.5" customHeight="1">
      <c r="A9" s="130" t="s">
        <v>226</v>
      </c>
      <c r="B9" s="131">
        <v>110</v>
      </c>
      <c r="C9" s="131" t="s">
        <v>224</v>
      </c>
      <c r="D9" s="131" t="s">
        <v>224</v>
      </c>
      <c r="E9" s="132">
        <f>J9</f>
        <v>0</v>
      </c>
      <c r="F9" s="131" t="s">
        <v>224</v>
      </c>
      <c r="G9" s="131" t="s">
        <v>224</v>
      </c>
      <c r="H9" s="131" t="s">
        <v>224</v>
      </c>
      <c r="I9" s="131" t="s">
        <v>224</v>
      </c>
      <c r="J9" s="133">
        <v>0</v>
      </c>
      <c r="K9" s="134" t="s">
        <v>224</v>
      </c>
      <c r="M9" s="51"/>
    </row>
    <row r="10" spans="1:16" s="53" customFormat="1" ht="45.75" customHeight="1">
      <c r="A10" s="135" t="s">
        <v>227</v>
      </c>
      <c r="B10" s="126">
        <v>120</v>
      </c>
      <c r="C10" s="126" t="s">
        <v>224</v>
      </c>
      <c r="D10" s="126" t="s">
        <v>224</v>
      </c>
      <c r="E10" s="127">
        <f>E11+E12+E13+E14+E15+E16+E17+E20</f>
        <v>38303300</v>
      </c>
      <c r="F10" s="127">
        <f>F11+F12+F13+F14+F15+F16+F17+F20</f>
        <v>38153300</v>
      </c>
      <c r="G10" s="136" t="s">
        <v>224</v>
      </c>
      <c r="H10" s="126" t="s">
        <v>224</v>
      </c>
      <c r="I10" s="126" t="s">
        <v>224</v>
      </c>
      <c r="J10" s="137">
        <f>J11+J12+J13+J14+J15+J16+J17+J20</f>
        <v>150000</v>
      </c>
      <c r="K10" s="128" t="s">
        <v>224</v>
      </c>
      <c r="M10" s="51"/>
      <c r="P10" s="54"/>
    </row>
    <row r="11" spans="1:14" ht="68.25" customHeight="1">
      <c r="A11" s="147" t="s">
        <v>539</v>
      </c>
      <c r="B11" s="118">
        <v>121</v>
      </c>
      <c r="C11" s="138" t="s">
        <v>540</v>
      </c>
      <c r="D11" s="123">
        <v>130</v>
      </c>
      <c r="E11" s="139">
        <f>F11+J11</f>
        <v>38153300</v>
      </c>
      <c r="F11" s="139">
        <v>38153300</v>
      </c>
      <c r="G11" s="131" t="s">
        <v>224</v>
      </c>
      <c r="H11" s="131" t="s">
        <v>224</v>
      </c>
      <c r="I11" s="131" t="s">
        <v>224</v>
      </c>
      <c r="J11" s="140"/>
      <c r="K11" s="141" t="s">
        <v>224</v>
      </c>
      <c r="M11" s="51"/>
      <c r="N11" s="49"/>
    </row>
    <row r="12" spans="1:13" ht="38.25" customHeight="1">
      <c r="A12" s="147" t="s">
        <v>541</v>
      </c>
      <c r="B12" s="118">
        <v>122</v>
      </c>
      <c r="C12" s="138" t="s">
        <v>540</v>
      </c>
      <c r="D12" s="123">
        <v>130</v>
      </c>
      <c r="E12" s="139">
        <f aca="true" t="shared" si="0" ref="E12:E20">F12+J12</f>
        <v>150000</v>
      </c>
      <c r="F12" s="139"/>
      <c r="G12" s="131" t="s">
        <v>224</v>
      </c>
      <c r="H12" s="131" t="s">
        <v>224</v>
      </c>
      <c r="I12" s="131" t="s">
        <v>224</v>
      </c>
      <c r="J12" s="139">
        <v>150000</v>
      </c>
      <c r="K12" s="134" t="s">
        <v>224</v>
      </c>
      <c r="M12" s="51"/>
    </row>
    <row r="13" spans="1:13" ht="28.5" customHeight="1">
      <c r="A13" s="147"/>
      <c r="B13" s="118">
        <v>123</v>
      </c>
      <c r="C13" s="138" t="s">
        <v>207</v>
      </c>
      <c r="D13" s="123">
        <v>130</v>
      </c>
      <c r="E13" s="139">
        <f t="shared" si="0"/>
        <v>0</v>
      </c>
      <c r="F13" s="139"/>
      <c r="G13" s="131" t="s">
        <v>224</v>
      </c>
      <c r="H13" s="131" t="s">
        <v>224</v>
      </c>
      <c r="I13" s="131" t="s">
        <v>224</v>
      </c>
      <c r="J13" s="140"/>
      <c r="K13" s="134" t="s">
        <v>224</v>
      </c>
      <c r="M13" s="51"/>
    </row>
    <row r="14" spans="1:13" ht="20.25">
      <c r="A14" s="147"/>
      <c r="B14" s="118">
        <v>124</v>
      </c>
      <c r="C14" s="138" t="s">
        <v>207</v>
      </c>
      <c r="D14" s="123">
        <v>130</v>
      </c>
      <c r="E14" s="139">
        <f t="shared" si="0"/>
        <v>0</v>
      </c>
      <c r="F14" s="140"/>
      <c r="G14" s="131" t="s">
        <v>224</v>
      </c>
      <c r="H14" s="131" t="s">
        <v>224</v>
      </c>
      <c r="I14" s="131" t="s">
        <v>224</v>
      </c>
      <c r="J14" s="140"/>
      <c r="K14" s="134" t="s">
        <v>224</v>
      </c>
      <c r="M14" s="51"/>
    </row>
    <row r="15" spans="1:13" ht="31.5" customHeight="1">
      <c r="A15" s="198"/>
      <c r="B15" s="118">
        <v>125</v>
      </c>
      <c r="C15" s="138" t="s">
        <v>207</v>
      </c>
      <c r="D15" s="123">
        <v>130</v>
      </c>
      <c r="E15" s="139">
        <f t="shared" si="0"/>
        <v>0</v>
      </c>
      <c r="F15" s="140"/>
      <c r="G15" s="131" t="s">
        <v>224</v>
      </c>
      <c r="H15" s="131" t="s">
        <v>224</v>
      </c>
      <c r="I15" s="131" t="s">
        <v>224</v>
      </c>
      <c r="J15" s="140"/>
      <c r="K15" s="134" t="s">
        <v>224</v>
      </c>
      <c r="M15" s="51"/>
    </row>
    <row r="16" spans="1:13" ht="21" customHeight="1">
      <c r="A16" s="198"/>
      <c r="B16" s="118">
        <v>126</v>
      </c>
      <c r="C16" s="142" t="s">
        <v>207</v>
      </c>
      <c r="D16" s="143">
        <v>130</v>
      </c>
      <c r="E16" s="139">
        <f t="shared" si="0"/>
        <v>0</v>
      </c>
      <c r="F16" s="144"/>
      <c r="G16" s="145" t="s">
        <v>224</v>
      </c>
      <c r="H16" s="145" t="s">
        <v>224</v>
      </c>
      <c r="I16" s="145" t="s">
        <v>224</v>
      </c>
      <c r="J16" s="144"/>
      <c r="K16" s="146" t="s">
        <v>224</v>
      </c>
      <c r="M16" s="51"/>
    </row>
    <row r="17" spans="1:13" ht="29.25" customHeight="1">
      <c r="A17" s="147"/>
      <c r="B17" s="118">
        <v>127</v>
      </c>
      <c r="C17" s="138" t="s">
        <v>207</v>
      </c>
      <c r="D17" s="123">
        <v>130</v>
      </c>
      <c r="E17" s="139">
        <f t="shared" si="0"/>
        <v>0</v>
      </c>
      <c r="F17" s="140"/>
      <c r="G17" s="131" t="s">
        <v>224</v>
      </c>
      <c r="H17" s="131" t="s">
        <v>224</v>
      </c>
      <c r="I17" s="131" t="s">
        <v>224</v>
      </c>
      <c r="J17" s="140"/>
      <c r="K17" s="134" t="s">
        <v>224</v>
      </c>
      <c r="M17" s="51"/>
    </row>
    <row r="18" spans="1:13" ht="1.5" customHeight="1" hidden="1">
      <c r="A18" s="147"/>
      <c r="B18" s="118">
        <v>129</v>
      </c>
      <c r="C18" s="138" t="s">
        <v>207</v>
      </c>
      <c r="D18" s="123">
        <v>130</v>
      </c>
      <c r="E18" s="139">
        <f t="shared" si="0"/>
        <v>0</v>
      </c>
      <c r="F18" s="140"/>
      <c r="G18" s="131" t="s">
        <v>224</v>
      </c>
      <c r="H18" s="131" t="s">
        <v>224</v>
      </c>
      <c r="I18" s="131"/>
      <c r="J18" s="140"/>
      <c r="K18" s="134" t="s">
        <v>224</v>
      </c>
      <c r="M18" s="51"/>
    </row>
    <row r="19" spans="1:13" ht="1.5" customHeight="1" hidden="1">
      <c r="A19" s="147"/>
      <c r="B19" s="118">
        <v>130</v>
      </c>
      <c r="C19" s="138" t="s">
        <v>207</v>
      </c>
      <c r="D19" s="123">
        <v>180</v>
      </c>
      <c r="E19" s="139">
        <f t="shared" si="0"/>
        <v>0</v>
      </c>
      <c r="F19" s="140"/>
      <c r="G19" s="148">
        <v>0</v>
      </c>
      <c r="H19" s="131" t="s">
        <v>224</v>
      </c>
      <c r="I19" s="131"/>
      <c r="J19" s="149"/>
      <c r="K19" s="141" t="s">
        <v>224</v>
      </c>
      <c r="M19" s="51"/>
    </row>
    <row r="20" spans="1:14" ht="34.5" customHeight="1">
      <c r="A20" s="147"/>
      <c r="B20" s="118">
        <v>128</v>
      </c>
      <c r="C20" s="138" t="s">
        <v>207</v>
      </c>
      <c r="D20" s="123">
        <v>130</v>
      </c>
      <c r="E20" s="139">
        <f t="shared" si="0"/>
        <v>0</v>
      </c>
      <c r="F20" s="140"/>
      <c r="G20" s="131" t="s">
        <v>224</v>
      </c>
      <c r="H20" s="131" t="s">
        <v>224</v>
      </c>
      <c r="I20" s="131" t="s">
        <v>224</v>
      </c>
      <c r="J20" s="140"/>
      <c r="K20" s="141" t="s">
        <v>224</v>
      </c>
      <c r="M20" s="51"/>
      <c r="N20" s="49"/>
    </row>
    <row r="21" spans="1:13" ht="44.25" customHeight="1">
      <c r="A21" s="150" t="s">
        <v>228</v>
      </c>
      <c r="B21" s="131">
        <v>130</v>
      </c>
      <c r="C21" s="131" t="s">
        <v>224</v>
      </c>
      <c r="D21" s="131" t="s">
        <v>224</v>
      </c>
      <c r="E21" s="132">
        <f>J21</f>
        <v>0</v>
      </c>
      <c r="F21" s="131" t="s">
        <v>224</v>
      </c>
      <c r="G21" s="131" t="s">
        <v>224</v>
      </c>
      <c r="H21" s="131" t="s">
        <v>224</v>
      </c>
      <c r="I21" s="145" t="s">
        <v>224</v>
      </c>
      <c r="J21" s="151">
        <v>0</v>
      </c>
      <c r="K21" s="134" t="s">
        <v>224</v>
      </c>
      <c r="M21" s="51"/>
    </row>
    <row r="22" spans="1:13" s="53" customFormat="1" ht="93.75" customHeight="1">
      <c r="A22" s="150" t="s">
        <v>229</v>
      </c>
      <c r="B22" s="131">
        <v>140</v>
      </c>
      <c r="C22" s="131" t="s">
        <v>224</v>
      </c>
      <c r="D22" s="131" t="s">
        <v>224</v>
      </c>
      <c r="E22" s="132">
        <f>J22</f>
        <v>0</v>
      </c>
      <c r="F22" s="145" t="s">
        <v>224</v>
      </c>
      <c r="G22" s="145" t="s">
        <v>224</v>
      </c>
      <c r="H22" s="145" t="s">
        <v>224</v>
      </c>
      <c r="I22" s="145" t="s">
        <v>224</v>
      </c>
      <c r="J22" s="151">
        <v>0</v>
      </c>
      <c r="K22" s="146" t="s">
        <v>224</v>
      </c>
      <c r="M22" s="51"/>
    </row>
    <row r="23" spans="1:13" ht="51.75" customHeight="1">
      <c r="A23" s="150" t="s">
        <v>230</v>
      </c>
      <c r="B23" s="152">
        <v>150</v>
      </c>
      <c r="C23" s="153" t="s">
        <v>207</v>
      </c>
      <c r="D23" s="152">
        <v>180</v>
      </c>
      <c r="E23" s="132">
        <f>G23</f>
        <v>0</v>
      </c>
      <c r="F23" s="145" t="s">
        <v>224</v>
      </c>
      <c r="G23" s="132"/>
      <c r="H23" s="120" t="s">
        <v>224</v>
      </c>
      <c r="I23" s="143" t="s">
        <v>224</v>
      </c>
      <c r="J23" s="145" t="s">
        <v>224</v>
      </c>
      <c r="K23" s="146" t="s">
        <v>224</v>
      </c>
      <c r="M23" s="51"/>
    </row>
    <row r="24" spans="1:13" ht="60.75" customHeight="1">
      <c r="A24" s="150" t="s">
        <v>231</v>
      </c>
      <c r="B24" s="131">
        <v>160</v>
      </c>
      <c r="C24" s="153" t="s">
        <v>207</v>
      </c>
      <c r="D24" s="152">
        <v>180</v>
      </c>
      <c r="E24" s="132">
        <f>J24</f>
        <v>0</v>
      </c>
      <c r="F24" s="145" t="s">
        <v>224</v>
      </c>
      <c r="G24" s="145" t="s">
        <v>224</v>
      </c>
      <c r="H24" s="145" t="s">
        <v>224</v>
      </c>
      <c r="I24" s="145" t="s">
        <v>224</v>
      </c>
      <c r="J24" s="154">
        <f>K24</f>
        <v>0</v>
      </c>
      <c r="K24" s="155"/>
      <c r="M24" s="51"/>
    </row>
    <row r="25" spans="1:13" ht="26.25" customHeight="1">
      <c r="A25" s="150" t="s">
        <v>136</v>
      </c>
      <c r="B25" s="131">
        <v>170</v>
      </c>
      <c r="C25" s="156" t="s">
        <v>207</v>
      </c>
      <c r="D25" s="145">
        <v>440</v>
      </c>
      <c r="E25" s="132">
        <f>J25</f>
        <v>0</v>
      </c>
      <c r="F25" s="145" t="s">
        <v>224</v>
      </c>
      <c r="G25" s="145" t="s">
        <v>224</v>
      </c>
      <c r="H25" s="145" t="s">
        <v>224</v>
      </c>
      <c r="I25" s="145" t="s">
        <v>224</v>
      </c>
      <c r="J25" s="151"/>
      <c r="K25" s="146" t="s">
        <v>224</v>
      </c>
      <c r="M25" s="51"/>
    </row>
    <row r="26" spans="1:13" ht="40.5" customHeight="1">
      <c r="A26" s="150" t="s">
        <v>232</v>
      </c>
      <c r="B26" s="131">
        <v>180</v>
      </c>
      <c r="C26" s="145" t="s">
        <v>224</v>
      </c>
      <c r="D26" s="145" t="s">
        <v>224</v>
      </c>
      <c r="E26" s="132">
        <f>J26</f>
        <v>0</v>
      </c>
      <c r="F26" s="145" t="s">
        <v>224</v>
      </c>
      <c r="G26" s="145" t="s">
        <v>224</v>
      </c>
      <c r="H26" s="145" t="s">
        <v>224</v>
      </c>
      <c r="I26" s="145" t="s">
        <v>224</v>
      </c>
      <c r="J26" s="154"/>
      <c r="K26" s="146" t="s">
        <v>224</v>
      </c>
      <c r="M26" s="51"/>
    </row>
    <row r="27" spans="1:13" ht="6" customHeight="1">
      <c r="A27" s="434"/>
      <c r="B27" s="435"/>
      <c r="C27" s="435"/>
      <c r="D27" s="435"/>
      <c r="E27" s="435"/>
      <c r="F27" s="435"/>
      <c r="G27" s="435"/>
      <c r="H27" s="436"/>
      <c r="I27" s="129"/>
      <c r="J27" s="157"/>
      <c r="K27" s="158"/>
      <c r="M27" s="51"/>
    </row>
    <row r="28" spans="1:13" ht="22.5" customHeight="1">
      <c r="A28" s="125" t="s">
        <v>188</v>
      </c>
      <c r="B28" s="159">
        <v>200</v>
      </c>
      <c r="C28" s="160" t="s">
        <v>224</v>
      </c>
      <c r="D28" s="160" t="s">
        <v>224</v>
      </c>
      <c r="E28" s="192">
        <f aca="true" t="shared" si="1" ref="E28:K28">E29+E34+E36+E42+E44+E46</f>
        <v>38303300</v>
      </c>
      <c r="F28" s="192">
        <f t="shared" si="1"/>
        <v>38153300</v>
      </c>
      <c r="G28" s="192">
        <f t="shared" si="1"/>
        <v>0</v>
      </c>
      <c r="H28" s="192">
        <f t="shared" si="1"/>
        <v>0</v>
      </c>
      <c r="I28" s="192">
        <f t="shared" si="1"/>
        <v>0</v>
      </c>
      <c r="J28" s="192">
        <f t="shared" si="1"/>
        <v>150000</v>
      </c>
      <c r="K28" s="192">
        <f t="shared" si="1"/>
        <v>0</v>
      </c>
      <c r="M28" s="51"/>
    </row>
    <row r="29" spans="1:14" ht="22.5" customHeight="1">
      <c r="A29" s="161" t="s">
        <v>189</v>
      </c>
      <c r="B29" s="162">
        <v>210</v>
      </c>
      <c r="C29" s="163" t="s">
        <v>224</v>
      </c>
      <c r="D29" s="163" t="s">
        <v>224</v>
      </c>
      <c r="E29" s="193">
        <f aca="true" t="shared" si="2" ref="E29:K29">SUM(E30:E32)</f>
        <v>23883670</v>
      </c>
      <c r="F29" s="193">
        <f>F30+F32+F31</f>
        <v>23883670</v>
      </c>
      <c r="G29" s="193">
        <f t="shared" si="2"/>
        <v>0</v>
      </c>
      <c r="H29" s="193">
        <f t="shared" si="2"/>
        <v>0</v>
      </c>
      <c r="I29" s="193">
        <f t="shared" si="2"/>
        <v>0</v>
      </c>
      <c r="J29" s="193">
        <f>SUM(J30:J32)</f>
        <v>0</v>
      </c>
      <c r="K29" s="194">
        <f t="shared" si="2"/>
        <v>0</v>
      </c>
      <c r="M29" s="51"/>
      <c r="N29" s="49"/>
    </row>
    <row r="30" spans="1:13" ht="36" customHeight="1">
      <c r="A30" s="166" t="s">
        <v>157</v>
      </c>
      <c r="B30" s="167">
        <v>211</v>
      </c>
      <c r="C30" s="168" t="s">
        <v>208</v>
      </c>
      <c r="D30" s="169">
        <v>211</v>
      </c>
      <c r="E30" s="191">
        <f>SUM(F30:K30)</f>
        <v>18312373</v>
      </c>
      <c r="F30" s="195">
        <v>18312373</v>
      </c>
      <c r="G30" s="195"/>
      <c r="H30" s="196"/>
      <c r="I30" s="196"/>
      <c r="J30" s="195"/>
      <c r="K30" s="197"/>
      <c r="M30" s="51"/>
    </row>
    <row r="31" spans="1:13" ht="45" customHeight="1">
      <c r="A31" s="166" t="s">
        <v>159</v>
      </c>
      <c r="B31" s="167">
        <v>212</v>
      </c>
      <c r="C31" s="168" t="s">
        <v>158</v>
      </c>
      <c r="D31" s="169">
        <v>212</v>
      </c>
      <c r="E31" s="191">
        <f>SUM(F31:K31)</f>
        <v>40960</v>
      </c>
      <c r="F31" s="195">
        <v>40960</v>
      </c>
      <c r="G31" s="195"/>
      <c r="H31" s="196"/>
      <c r="I31" s="196"/>
      <c r="J31" s="195"/>
      <c r="K31" s="197"/>
      <c r="M31" s="51"/>
    </row>
    <row r="32" spans="1:13" ht="87" customHeight="1">
      <c r="A32" s="166" t="s">
        <v>160</v>
      </c>
      <c r="B32" s="167">
        <v>213</v>
      </c>
      <c r="C32" s="168" t="s">
        <v>209</v>
      </c>
      <c r="D32" s="169">
        <v>213</v>
      </c>
      <c r="E32" s="191">
        <f>SUM(F32:K32)</f>
        <v>5530337</v>
      </c>
      <c r="F32" s="195">
        <v>5530337</v>
      </c>
      <c r="G32" s="195"/>
      <c r="H32" s="196"/>
      <c r="I32" s="196"/>
      <c r="J32" s="195"/>
      <c r="K32" s="197"/>
      <c r="M32" s="51"/>
    </row>
    <row r="33" spans="1:13" ht="5.25" customHeight="1">
      <c r="A33" s="434"/>
      <c r="B33" s="435"/>
      <c r="C33" s="435"/>
      <c r="D33" s="435"/>
      <c r="E33" s="435"/>
      <c r="F33" s="435"/>
      <c r="G33" s="435"/>
      <c r="H33" s="436"/>
      <c r="I33" s="129"/>
      <c r="J33" s="157"/>
      <c r="K33" s="158"/>
      <c r="M33" s="51"/>
    </row>
    <row r="34" spans="1:13" ht="48" customHeight="1">
      <c r="A34" s="171" t="s">
        <v>190</v>
      </c>
      <c r="B34" s="162">
        <v>220</v>
      </c>
      <c r="C34" s="163" t="s">
        <v>224</v>
      </c>
      <c r="D34" s="163" t="s">
        <v>224</v>
      </c>
      <c r="E34" s="164">
        <v>43650</v>
      </c>
      <c r="F34" s="164">
        <v>43650</v>
      </c>
      <c r="G34" s="164">
        <v>0</v>
      </c>
      <c r="H34" s="164">
        <v>0</v>
      </c>
      <c r="I34" s="164">
        <v>0</v>
      </c>
      <c r="J34" s="164">
        <v>0</v>
      </c>
      <c r="K34" s="165">
        <v>0</v>
      </c>
      <c r="M34" s="51"/>
    </row>
    <row r="35" spans="1:13" ht="18" customHeight="1">
      <c r="A35" s="434"/>
      <c r="B35" s="435"/>
      <c r="C35" s="435"/>
      <c r="D35" s="435"/>
      <c r="E35" s="435"/>
      <c r="F35" s="435"/>
      <c r="G35" s="435"/>
      <c r="H35" s="436"/>
      <c r="I35" s="129"/>
      <c r="J35" s="172"/>
      <c r="K35" s="173"/>
      <c r="M35" s="51"/>
    </row>
    <row r="36" spans="1:13" s="53" customFormat="1" ht="21" customHeight="1">
      <c r="A36" s="130" t="s">
        <v>191</v>
      </c>
      <c r="B36" s="162">
        <v>230</v>
      </c>
      <c r="C36" s="163" t="s">
        <v>224</v>
      </c>
      <c r="D36" s="163" t="s">
        <v>224</v>
      </c>
      <c r="E36" s="164">
        <f>E38+E39+E40+E41</f>
        <v>653150</v>
      </c>
      <c r="F36" s="164">
        <f aca="true" t="shared" si="3" ref="F36:K36">SUM(F38:F40)</f>
        <v>653150</v>
      </c>
      <c r="G36" s="164">
        <f t="shared" si="3"/>
        <v>0</v>
      </c>
      <c r="H36" s="164">
        <f t="shared" si="3"/>
        <v>0</v>
      </c>
      <c r="I36" s="164">
        <f t="shared" si="3"/>
        <v>0</v>
      </c>
      <c r="J36" s="164">
        <f t="shared" si="3"/>
        <v>0</v>
      </c>
      <c r="K36" s="165">
        <f t="shared" si="3"/>
        <v>0</v>
      </c>
      <c r="M36" s="51"/>
    </row>
    <row r="37" spans="1:13" ht="31.5" customHeight="1">
      <c r="A37" s="437" t="s">
        <v>233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9"/>
      <c r="M37" s="51"/>
    </row>
    <row r="38" spans="1:14" s="50" customFormat="1" ht="24" customHeight="1">
      <c r="A38" s="166" t="s">
        <v>137</v>
      </c>
      <c r="B38" s="167">
        <v>231</v>
      </c>
      <c r="C38" s="167">
        <v>851</v>
      </c>
      <c r="D38" s="167">
        <v>290</v>
      </c>
      <c r="E38" s="170">
        <f>SUM(F38:K38)</f>
        <v>114838</v>
      </c>
      <c r="F38" s="170">
        <v>114838</v>
      </c>
      <c r="G38" s="170"/>
      <c r="H38" s="170"/>
      <c r="I38" s="170"/>
      <c r="J38" s="176"/>
      <c r="K38" s="179"/>
      <c r="M38" s="51"/>
      <c r="N38" s="52"/>
    </row>
    <row r="39" spans="1:14" s="50" customFormat="1" ht="24.75" customHeight="1">
      <c r="A39" s="166" t="s">
        <v>138</v>
      </c>
      <c r="B39" s="167">
        <v>232</v>
      </c>
      <c r="C39" s="167">
        <v>851</v>
      </c>
      <c r="D39" s="167">
        <v>290</v>
      </c>
      <c r="E39" s="170">
        <f>SUM(F39:K39)</f>
        <v>524512</v>
      </c>
      <c r="F39" s="170">
        <v>524512</v>
      </c>
      <c r="G39" s="170"/>
      <c r="H39" s="170"/>
      <c r="I39" s="170"/>
      <c r="J39" s="176"/>
      <c r="K39" s="179"/>
      <c r="M39" s="51"/>
      <c r="N39" s="52"/>
    </row>
    <row r="40" spans="1:14" s="50" customFormat="1" ht="40.5" customHeight="1">
      <c r="A40" s="166" t="s">
        <v>139</v>
      </c>
      <c r="B40" s="167">
        <v>233</v>
      </c>
      <c r="C40" s="167">
        <v>852</v>
      </c>
      <c r="D40" s="167">
        <v>290</v>
      </c>
      <c r="E40" s="170">
        <f>SUM(F40:K40)</f>
        <v>13800</v>
      </c>
      <c r="F40" s="170">
        <v>13800</v>
      </c>
      <c r="G40" s="170"/>
      <c r="H40" s="170"/>
      <c r="I40" s="170"/>
      <c r="J40" s="176"/>
      <c r="K40" s="179"/>
      <c r="M40" s="51"/>
      <c r="N40" s="52"/>
    </row>
    <row r="41" spans="1:13" ht="24" customHeight="1">
      <c r="A41" s="199" t="s">
        <v>140</v>
      </c>
      <c r="B41" s="178">
        <v>234</v>
      </c>
      <c r="C41" s="170"/>
      <c r="D41" s="170"/>
      <c r="E41" s="170">
        <f>SUM(F41:K41)</f>
        <v>0</v>
      </c>
      <c r="F41" s="170"/>
      <c r="G41" s="170"/>
      <c r="H41" s="170"/>
      <c r="I41" s="191"/>
      <c r="J41" s="176"/>
      <c r="K41" s="179"/>
      <c r="M41" s="51"/>
    </row>
    <row r="42" spans="1:13" s="53" customFormat="1" ht="45" customHeight="1">
      <c r="A42" s="130" t="s">
        <v>234</v>
      </c>
      <c r="B42" s="162">
        <v>240</v>
      </c>
      <c r="C42" s="131" t="s">
        <v>224</v>
      </c>
      <c r="D42" s="131" t="s">
        <v>224</v>
      </c>
      <c r="E42" s="164">
        <v>0</v>
      </c>
      <c r="F42" s="164">
        <v>0</v>
      </c>
      <c r="G42" s="164">
        <v>0</v>
      </c>
      <c r="H42" s="164">
        <v>0</v>
      </c>
      <c r="I42" s="164">
        <v>0</v>
      </c>
      <c r="J42" s="164">
        <v>0</v>
      </c>
      <c r="K42" s="165">
        <v>0</v>
      </c>
      <c r="M42" s="51"/>
    </row>
    <row r="43" spans="1:13" ht="5.25" customHeight="1">
      <c r="A43" s="440"/>
      <c r="B43" s="441"/>
      <c r="C43" s="441"/>
      <c r="D43" s="441"/>
      <c r="E43" s="441"/>
      <c r="F43" s="441"/>
      <c r="G43" s="441"/>
      <c r="H43" s="442"/>
      <c r="I43" s="95"/>
      <c r="J43" s="176"/>
      <c r="K43" s="179"/>
      <c r="M43" s="51"/>
    </row>
    <row r="44" spans="1:14" s="53" customFormat="1" ht="51.75" customHeight="1">
      <c r="A44" s="130" t="s">
        <v>235</v>
      </c>
      <c r="B44" s="162">
        <v>250</v>
      </c>
      <c r="C44" s="131" t="s">
        <v>224</v>
      </c>
      <c r="D44" s="131" t="s">
        <v>224</v>
      </c>
      <c r="E44" s="164">
        <v>0</v>
      </c>
      <c r="F44" s="164">
        <v>0</v>
      </c>
      <c r="G44" s="164">
        <v>0</v>
      </c>
      <c r="H44" s="164">
        <v>0</v>
      </c>
      <c r="I44" s="164">
        <v>0</v>
      </c>
      <c r="J44" s="164">
        <v>0</v>
      </c>
      <c r="K44" s="165">
        <v>0</v>
      </c>
      <c r="L44" s="2">
        <f>SUM(L45:L45)</f>
        <v>0</v>
      </c>
      <c r="M44" s="51"/>
      <c r="N44" s="55"/>
    </row>
    <row r="45" spans="1:13" ht="5.25" customHeight="1">
      <c r="A45" s="440"/>
      <c r="B45" s="441"/>
      <c r="C45" s="441"/>
      <c r="D45" s="441"/>
      <c r="E45" s="441"/>
      <c r="F45" s="441"/>
      <c r="G45" s="441"/>
      <c r="H45" s="442"/>
      <c r="I45" s="95"/>
      <c r="J45" s="176"/>
      <c r="K45" s="179"/>
      <c r="M45" s="51"/>
    </row>
    <row r="46" spans="1:14" s="53" customFormat="1" ht="27" customHeight="1">
      <c r="A46" s="130" t="s">
        <v>161</v>
      </c>
      <c r="B46" s="162">
        <v>260</v>
      </c>
      <c r="C46" s="163" t="s">
        <v>224</v>
      </c>
      <c r="D46" s="163" t="s">
        <v>224</v>
      </c>
      <c r="E46" s="164">
        <f>E48+E49+E50+E51+E52+E53+E54+E55+E56+E57+E58+E59+E60+E61+E62</f>
        <v>13722830</v>
      </c>
      <c r="F46" s="164">
        <f aca="true" t="shared" si="4" ref="F46:K46">F48+F49+F50+F51+F52+F53+F54+F55+F56+F57+F58+F59+F60+F61+F62</f>
        <v>13572830</v>
      </c>
      <c r="G46" s="164">
        <f t="shared" si="4"/>
        <v>0</v>
      </c>
      <c r="H46" s="164">
        <f t="shared" si="4"/>
        <v>0</v>
      </c>
      <c r="I46" s="164">
        <f t="shared" si="4"/>
        <v>0</v>
      </c>
      <c r="J46" s="164">
        <f t="shared" si="4"/>
        <v>150000</v>
      </c>
      <c r="K46" s="165">
        <f t="shared" si="4"/>
        <v>0</v>
      </c>
      <c r="M46" s="51"/>
      <c r="N46" s="54"/>
    </row>
    <row r="47" spans="1:13" ht="31.5" customHeight="1">
      <c r="A47" s="437" t="s">
        <v>233</v>
      </c>
      <c r="B47" s="438"/>
      <c r="C47" s="438"/>
      <c r="D47" s="438"/>
      <c r="E47" s="438"/>
      <c r="F47" s="438"/>
      <c r="G47" s="438"/>
      <c r="H47" s="438"/>
      <c r="I47" s="438"/>
      <c r="J47" s="438"/>
      <c r="K47" s="439"/>
      <c r="M47" s="51"/>
    </row>
    <row r="48" spans="1:16" s="50" customFormat="1" ht="22.5" customHeight="1">
      <c r="A48" s="161" t="s">
        <v>213</v>
      </c>
      <c r="B48" s="167">
        <v>261</v>
      </c>
      <c r="C48" s="167">
        <v>244</v>
      </c>
      <c r="D48" s="167">
        <v>221</v>
      </c>
      <c r="E48" s="170">
        <f>F48+G48+H48+I48+J48+K48</f>
        <v>137819</v>
      </c>
      <c r="F48" s="170">
        <v>137819</v>
      </c>
      <c r="G48" s="170"/>
      <c r="H48" s="170"/>
      <c r="I48" s="170"/>
      <c r="J48" s="170"/>
      <c r="K48" s="175"/>
      <c r="M48" s="51"/>
      <c r="N48" s="52"/>
      <c r="P48" s="52"/>
    </row>
    <row r="49" spans="1:16" s="50" customFormat="1" ht="24" customHeight="1">
      <c r="A49" s="161" t="s">
        <v>214</v>
      </c>
      <c r="B49" s="167">
        <v>262</v>
      </c>
      <c r="C49" s="167">
        <v>244</v>
      </c>
      <c r="D49" s="167">
        <v>222</v>
      </c>
      <c r="E49" s="170">
        <f aca="true" t="shared" si="5" ref="E49:E62">F49+G49+H49+I49+J49+K49</f>
        <v>115335</v>
      </c>
      <c r="F49" s="170">
        <v>115335</v>
      </c>
      <c r="G49" s="170"/>
      <c r="H49" s="170"/>
      <c r="I49" s="170"/>
      <c r="J49" s="170"/>
      <c r="K49" s="175"/>
      <c r="M49" s="51"/>
      <c r="N49" s="52"/>
      <c r="P49" s="52"/>
    </row>
    <row r="50" spans="1:14" s="50" customFormat="1" ht="25.5" customHeight="1">
      <c r="A50" s="161" t="s">
        <v>236</v>
      </c>
      <c r="B50" s="167">
        <v>263</v>
      </c>
      <c r="C50" s="167">
        <v>244</v>
      </c>
      <c r="D50" s="167">
        <v>223</v>
      </c>
      <c r="E50" s="170">
        <f t="shared" si="5"/>
        <v>909800</v>
      </c>
      <c r="F50" s="170">
        <v>909800</v>
      </c>
      <c r="G50" s="170"/>
      <c r="H50" s="170"/>
      <c r="I50" s="170"/>
      <c r="J50" s="170"/>
      <c r="K50" s="175"/>
      <c r="M50" s="51"/>
      <c r="N50" s="52"/>
    </row>
    <row r="51" spans="1:14" s="50" customFormat="1" ht="25.5" customHeight="1">
      <c r="A51" s="161" t="s">
        <v>237</v>
      </c>
      <c r="B51" s="167">
        <v>264</v>
      </c>
      <c r="C51" s="167">
        <v>244</v>
      </c>
      <c r="D51" s="167">
        <v>223</v>
      </c>
      <c r="E51" s="170">
        <f t="shared" si="5"/>
        <v>199600</v>
      </c>
      <c r="F51" s="170">
        <v>199600</v>
      </c>
      <c r="G51" s="170"/>
      <c r="H51" s="170"/>
      <c r="I51" s="170"/>
      <c r="J51" s="170"/>
      <c r="K51" s="175"/>
      <c r="M51" s="51"/>
      <c r="N51" s="52"/>
    </row>
    <row r="52" spans="1:14" s="50" customFormat="1" ht="24" customHeight="1">
      <c r="A52" s="161" t="s">
        <v>342</v>
      </c>
      <c r="B52" s="167">
        <v>265</v>
      </c>
      <c r="C52" s="167">
        <v>244</v>
      </c>
      <c r="D52" s="167">
        <v>223</v>
      </c>
      <c r="E52" s="170">
        <f t="shared" si="5"/>
        <v>27900</v>
      </c>
      <c r="F52" s="170">
        <v>27900</v>
      </c>
      <c r="G52" s="170"/>
      <c r="H52" s="170"/>
      <c r="I52" s="170"/>
      <c r="J52" s="170"/>
      <c r="K52" s="175"/>
      <c r="M52" s="51"/>
      <c r="N52" s="52"/>
    </row>
    <row r="53" spans="1:14" s="50" customFormat="1" ht="24" customHeight="1">
      <c r="A53" s="161" t="s">
        <v>238</v>
      </c>
      <c r="B53" s="167">
        <v>266</v>
      </c>
      <c r="C53" s="167">
        <v>244</v>
      </c>
      <c r="D53" s="167">
        <v>223</v>
      </c>
      <c r="E53" s="170">
        <f t="shared" si="5"/>
        <v>67400</v>
      </c>
      <c r="F53" s="170">
        <v>67400</v>
      </c>
      <c r="G53" s="170"/>
      <c r="H53" s="170"/>
      <c r="I53" s="170"/>
      <c r="J53" s="170"/>
      <c r="K53" s="175"/>
      <c r="M53" s="51"/>
      <c r="N53" s="52"/>
    </row>
    <row r="54" spans="1:13" s="41" customFormat="1" ht="36" customHeight="1">
      <c r="A54" s="147" t="s">
        <v>313</v>
      </c>
      <c r="B54" s="120">
        <v>267</v>
      </c>
      <c r="C54" s="180" t="s">
        <v>314</v>
      </c>
      <c r="D54" s="180" t="s">
        <v>315</v>
      </c>
      <c r="E54" s="170">
        <f t="shared" si="5"/>
        <v>0</v>
      </c>
      <c r="F54" s="191"/>
      <c r="G54" s="191"/>
      <c r="H54" s="191"/>
      <c r="I54" s="191"/>
      <c r="J54" s="191"/>
      <c r="K54" s="200"/>
      <c r="M54" s="51"/>
    </row>
    <row r="55" spans="1:14" s="50" customFormat="1" ht="32.25" customHeight="1">
      <c r="A55" s="161" t="s">
        <v>215</v>
      </c>
      <c r="B55" s="167">
        <v>268</v>
      </c>
      <c r="C55" s="167">
        <v>244</v>
      </c>
      <c r="D55" s="167">
        <v>225</v>
      </c>
      <c r="E55" s="170">
        <f t="shared" si="5"/>
        <v>1192527</v>
      </c>
      <c r="F55" s="170">
        <v>1192527</v>
      </c>
      <c r="G55" s="170"/>
      <c r="H55" s="170"/>
      <c r="I55" s="170"/>
      <c r="J55" s="170"/>
      <c r="K55" s="175"/>
      <c r="M55" s="51"/>
      <c r="N55" s="52"/>
    </row>
    <row r="56" spans="1:14" s="50" customFormat="1" ht="44.25" customHeight="1">
      <c r="A56" s="161" t="s">
        <v>262</v>
      </c>
      <c r="B56" s="167">
        <v>269</v>
      </c>
      <c r="C56" s="168" t="s">
        <v>263</v>
      </c>
      <c r="D56" s="167">
        <v>225</v>
      </c>
      <c r="E56" s="170">
        <f t="shared" si="5"/>
        <v>0</v>
      </c>
      <c r="F56" s="170">
        <v>0</v>
      </c>
      <c r="G56" s="170"/>
      <c r="H56" s="170"/>
      <c r="I56" s="170"/>
      <c r="J56" s="170"/>
      <c r="K56" s="175"/>
      <c r="M56" s="51"/>
      <c r="N56" s="52"/>
    </row>
    <row r="57" spans="1:14" s="50" customFormat="1" ht="45.75" customHeight="1">
      <c r="A57" s="161" t="s">
        <v>362</v>
      </c>
      <c r="B57" s="167">
        <v>270</v>
      </c>
      <c r="C57" s="168" t="s">
        <v>314</v>
      </c>
      <c r="D57" s="167">
        <v>225</v>
      </c>
      <c r="E57" s="170">
        <f t="shared" si="5"/>
        <v>2782200</v>
      </c>
      <c r="F57" s="170">
        <v>2782200</v>
      </c>
      <c r="G57" s="170"/>
      <c r="H57" s="170"/>
      <c r="I57" s="170"/>
      <c r="J57" s="170"/>
      <c r="K57" s="175"/>
      <c r="M57" s="51"/>
      <c r="N57" s="52"/>
    </row>
    <row r="58" spans="1:14" s="50" customFormat="1" ht="27" customHeight="1">
      <c r="A58" s="161" t="s">
        <v>216</v>
      </c>
      <c r="B58" s="167">
        <v>271</v>
      </c>
      <c r="C58" s="167">
        <v>244</v>
      </c>
      <c r="D58" s="167">
        <v>226</v>
      </c>
      <c r="E58" s="170">
        <f t="shared" si="5"/>
        <v>3277713</v>
      </c>
      <c r="F58" s="170">
        <v>3277713</v>
      </c>
      <c r="G58" s="170"/>
      <c r="H58" s="170"/>
      <c r="I58" s="170"/>
      <c r="J58" s="170"/>
      <c r="K58" s="175"/>
      <c r="M58" s="51"/>
      <c r="N58" s="52"/>
    </row>
    <row r="59" spans="1:14" s="50" customFormat="1" ht="35.25" customHeight="1">
      <c r="A59" s="161" t="s">
        <v>217</v>
      </c>
      <c r="B59" s="167">
        <v>272</v>
      </c>
      <c r="C59" s="167">
        <v>244</v>
      </c>
      <c r="D59" s="167">
        <v>310</v>
      </c>
      <c r="E59" s="170">
        <f t="shared" si="5"/>
        <v>300000</v>
      </c>
      <c r="F59" s="170">
        <v>300000</v>
      </c>
      <c r="G59" s="170"/>
      <c r="H59" s="170"/>
      <c r="I59" s="170"/>
      <c r="J59" s="170"/>
      <c r="K59" s="175"/>
      <c r="M59" s="51"/>
      <c r="N59" s="52"/>
    </row>
    <row r="60" spans="1:14" s="50" customFormat="1" ht="39" customHeight="1">
      <c r="A60" s="161" t="s">
        <v>218</v>
      </c>
      <c r="B60" s="167">
        <v>273</v>
      </c>
      <c r="C60" s="167">
        <v>244</v>
      </c>
      <c r="D60" s="167">
        <v>340</v>
      </c>
      <c r="E60" s="170">
        <f t="shared" si="5"/>
        <v>4712536</v>
      </c>
      <c r="F60" s="170">
        <v>4562536</v>
      </c>
      <c r="G60" s="170"/>
      <c r="H60" s="170"/>
      <c r="I60" s="170"/>
      <c r="J60" s="170">
        <v>150000</v>
      </c>
      <c r="K60" s="175"/>
      <c r="M60" s="51"/>
      <c r="N60" s="52"/>
    </row>
    <row r="61" spans="1:14" s="50" customFormat="1" ht="30" customHeight="1">
      <c r="A61" s="161"/>
      <c r="B61" s="167">
        <v>274</v>
      </c>
      <c r="C61" s="167"/>
      <c r="D61" s="167"/>
      <c r="E61" s="170">
        <f t="shared" si="5"/>
        <v>0</v>
      </c>
      <c r="F61" s="170"/>
      <c r="G61" s="170"/>
      <c r="H61" s="170"/>
      <c r="I61" s="170"/>
      <c r="J61" s="170"/>
      <c r="K61" s="175"/>
      <c r="M61" s="51"/>
      <c r="N61" s="52"/>
    </row>
    <row r="62" spans="1:14" s="50" customFormat="1" ht="30.75" customHeight="1">
      <c r="A62" s="161"/>
      <c r="B62" s="167">
        <v>275</v>
      </c>
      <c r="C62" s="167"/>
      <c r="D62" s="167"/>
      <c r="E62" s="170">
        <f t="shared" si="5"/>
        <v>0</v>
      </c>
      <c r="F62" s="170"/>
      <c r="G62" s="170"/>
      <c r="H62" s="170"/>
      <c r="I62" s="170"/>
      <c r="J62" s="170"/>
      <c r="K62" s="175"/>
      <c r="M62" s="51"/>
      <c r="N62" s="52"/>
    </row>
    <row r="63" spans="1:13" ht="15" customHeight="1">
      <c r="A63" s="440"/>
      <c r="B63" s="441"/>
      <c r="C63" s="441"/>
      <c r="D63" s="441"/>
      <c r="E63" s="441"/>
      <c r="F63" s="441"/>
      <c r="G63" s="441"/>
      <c r="H63" s="442"/>
      <c r="I63" s="95"/>
      <c r="J63" s="176"/>
      <c r="K63" s="179"/>
      <c r="M63" s="51"/>
    </row>
    <row r="64" spans="1:13" s="53" customFormat="1" ht="24" customHeight="1">
      <c r="A64" s="130" t="s">
        <v>239</v>
      </c>
      <c r="B64" s="162">
        <v>300</v>
      </c>
      <c r="C64" s="163" t="s">
        <v>224</v>
      </c>
      <c r="D64" s="163" t="s">
        <v>224</v>
      </c>
      <c r="E64" s="164">
        <f aca="true" t="shared" si="6" ref="E64:K64">E66+E67</f>
        <v>0</v>
      </c>
      <c r="F64" s="164">
        <f>F66+F67</f>
        <v>0</v>
      </c>
      <c r="G64" s="164">
        <f t="shared" si="6"/>
        <v>0</v>
      </c>
      <c r="H64" s="164">
        <f t="shared" si="6"/>
        <v>0</v>
      </c>
      <c r="I64" s="164"/>
      <c r="J64" s="164">
        <f t="shared" si="6"/>
        <v>0</v>
      </c>
      <c r="K64" s="165">
        <f t="shared" si="6"/>
        <v>0</v>
      </c>
      <c r="M64" s="51"/>
    </row>
    <row r="65" spans="1:13" ht="21.75" customHeight="1">
      <c r="A65" s="181" t="s">
        <v>233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3"/>
      <c r="M65" s="51"/>
    </row>
    <row r="66" spans="1:13" ht="26.25" customHeight="1">
      <c r="A66" s="161" t="s">
        <v>240</v>
      </c>
      <c r="B66" s="162">
        <v>310</v>
      </c>
      <c r="C66" s="167"/>
      <c r="D66" s="167"/>
      <c r="E66" s="170">
        <v>0</v>
      </c>
      <c r="F66" s="170"/>
      <c r="G66" s="170"/>
      <c r="H66" s="174"/>
      <c r="I66" s="174"/>
      <c r="J66" s="170">
        <v>0</v>
      </c>
      <c r="K66" s="175"/>
      <c r="M66" s="51"/>
    </row>
    <row r="67" spans="1:14" s="50" customFormat="1" ht="23.25" customHeight="1">
      <c r="A67" s="161" t="s">
        <v>241</v>
      </c>
      <c r="B67" s="162">
        <v>320</v>
      </c>
      <c r="C67" s="162"/>
      <c r="D67" s="162"/>
      <c r="E67" s="164"/>
      <c r="F67" s="164"/>
      <c r="G67" s="164"/>
      <c r="H67" s="164"/>
      <c r="I67" s="164"/>
      <c r="J67" s="184"/>
      <c r="K67" s="177"/>
      <c r="M67" s="51"/>
      <c r="N67" s="52"/>
    </row>
    <row r="68" spans="1:14" s="50" customFormat="1" ht="23.25" customHeight="1">
      <c r="A68" s="130" t="s">
        <v>0</v>
      </c>
      <c r="B68" s="162">
        <v>400</v>
      </c>
      <c r="C68" s="163" t="s">
        <v>224</v>
      </c>
      <c r="D68" s="163" t="s">
        <v>224</v>
      </c>
      <c r="E68" s="164">
        <f aca="true" t="shared" si="7" ref="E68:K68">E70+E71</f>
        <v>0</v>
      </c>
      <c r="F68" s="164">
        <f t="shared" si="7"/>
        <v>0</v>
      </c>
      <c r="G68" s="164">
        <f t="shared" si="7"/>
        <v>0</v>
      </c>
      <c r="H68" s="164">
        <f t="shared" si="7"/>
        <v>0</v>
      </c>
      <c r="I68" s="164"/>
      <c r="J68" s="164">
        <f>J70+J71</f>
        <v>0</v>
      </c>
      <c r="K68" s="165">
        <f t="shared" si="7"/>
        <v>0</v>
      </c>
      <c r="M68" s="51"/>
      <c r="N68" s="52"/>
    </row>
    <row r="69" spans="1:13" ht="24" customHeight="1">
      <c r="A69" s="181" t="s">
        <v>233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3"/>
      <c r="M69" s="51"/>
    </row>
    <row r="70" spans="1:14" s="50" customFormat="1" ht="26.25" customHeight="1">
      <c r="A70" s="161" t="s">
        <v>242</v>
      </c>
      <c r="B70" s="162">
        <v>410</v>
      </c>
      <c r="C70" s="162"/>
      <c r="D70" s="162"/>
      <c r="E70" s="164"/>
      <c r="F70" s="164"/>
      <c r="G70" s="164"/>
      <c r="H70" s="164"/>
      <c r="I70" s="164"/>
      <c r="J70" s="184"/>
      <c r="K70" s="177"/>
      <c r="M70" s="51"/>
      <c r="N70" s="52"/>
    </row>
    <row r="71" spans="1:14" s="50" customFormat="1" ht="23.25" customHeight="1">
      <c r="A71" s="161" t="s">
        <v>243</v>
      </c>
      <c r="B71" s="162">
        <v>420</v>
      </c>
      <c r="C71" s="162"/>
      <c r="D71" s="162"/>
      <c r="E71" s="164"/>
      <c r="F71" s="164"/>
      <c r="G71" s="164"/>
      <c r="H71" s="164"/>
      <c r="I71" s="164"/>
      <c r="J71" s="184"/>
      <c r="K71" s="177"/>
      <c r="M71" s="51"/>
      <c r="N71" s="52"/>
    </row>
    <row r="72" spans="1:14" s="50" customFormat="1" ht="27" customHeight="1">
      <c r="A72" s="161" t="s">
        <v>244</v>
      </c>
      <c r="B72" s="162">
        <v>500</v>
      </c>
      <c r="C72" s="163" t="s">
        <v>224</v>
      </c>
      <c r="D72" s="163" t="s">
        <v>224</v>
      </c>
      <c r="E72" s="164">
        <f>F72+G72+H72+I72+J72+K72</f>
        <v>0</v>
      </c>
      <c r="F72" s="164"/>
      <c r="G72" s="164"/>
      <c r="H72" s="164"/>
      <c r="I72" s="164"/>
      <c r="J72" s="184">
        <v>0</v>
      </c>
      <c r="K72" s="177"/>
      <c r="M72" s="51"/>
      <c r="N72" s="52"/>
    </row>
    <row r="73" spans="1:14" s="50" customFormat="1" ht="29.25" customHeight="1" thickBot="1">
      <c r="A73" s="185" t="s">
        <v>245</v>
      </c>
      <c r="B73" s="186">
        <v>600</v>
      </c>
      <c r="C73" s="186" t="s">
        <v>224</v>
      </c>
      <c r="D73" s="186" t="s">
        <v>224</v>
      </c>
      <c r="E73" s="187">
        <f>F73+G73+H73+I73+J73+K73</f>
        <v>0</v>
      </c>
      <c r="F73" s="187"/>
      <c r="G73" s="187"/>
      <c r="H73" s="187"/>
      <c r="I73" s="187"/>
      <c r="J73" s="188"/>
      <c r="K73" s="189"/>
      <c r="M73" s="51"/>
      <c r="N73" s="52"/>
    </row>
    <row r="74" ht="15">
      <c r="A74" s="56"/>
    </row>
    <row r="75" ht="15" customHeight="1">
      <c r="A75" s="56"/>
    </row>
    <row r="76" ht="15">
      <c r="A76" s="56"/>
    </row>
    <row r="77" ht="16.5" customHeight="1">
      <c r="A77" s="57"/>
    </row>
    <row r="80" spans="2:4" ht="15">
      <c r="B80" s="48" t="s">
        <v>246</v>
      </c>
      <c r="C80" s="48" t="s">
        <v>246</v>
      </c>
      <c r="D80" s="48" t="s">
        <v>246</v>
      </c>
    </row>
  </sheetData>
  <sheetProtection/>
  <mergeCells count="21">
    <mergeCell ref="A1:K1"/>
    <mergeCell ref="E3:K3"/>
    <mergeCell ref="I4:I5"/>
    <mergeCell ref="J4:K4"/>
    <mergeCell ref="A27:H27"/>
    <mergeCell ref="A33:H33"/>
    <mergeCell ref="C6:D6"/>
    <mergeCell ref="A8:K8"/>
    <mergeCell ref="A63:H63"/>
    <mergeCell ref="H4:H5"/>
    <mergeCell ref="A3:A5"/>
    <mergeCell ref="B3:B5"/>
    <mergeCell ref="C3:D4"/>
    <mergeCell ref="G4:G5"/>
    <mergeCell ref="A35:H35"/>
    <mergeCell ref="E4:E5"/>
    <mergeCell ref="F4:F5"/>
    <mergeCell ref="A37:K37"/>
    <mergeCell ref="A43:H43"/>
    <mergeCell ref="A45:H45"/>
    <mergeCell ref="A47:K47"/>
  </mergeCells>
  <printOptions/>
  <pageMargins left="0.3937007874015748" right="0" top="0.1968503937007874" bottom="0.1968503937007874" header="0" footer="0"/>
  <pageSetup horizontalDpi="600" verticalDpi="600" orientation="portrait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P80"/>
  <sheetViews>
    <sheetView view="pageBreakPreview" zoomScaleSheetLayoutView="100" zoomScalePageLayoutView="0" workbookViewId="0" topLeftCell="A65">
      <selection activeCell="F57" sqref="F57"/>
    </sheetView>
  </sheetViews>
  <sheetFormatPr defaultColWidth="9.140625" defaultRowHeight="15"/>
  <cols>
    <col min="1" max="1" width="62.140625" style="47" customWidth="1"/>
    <col min="2" max="2" width="9.57421875" style="48" customWidth="1"/>
    <col min="3" max="3" width="7.8515625" style="48" customWidth="1"/>
    <col min="4" max="4" width="12.140625" style="48" customWidth="1"/>
    <col min="5" max="5" width="21.28125" style="3" customWidth="1"/>
    <col min="6" max="6" width="27.57421875" style="3" customWidth="1"/>
    <col min="7" max="7" width="27.28125" style="47" customWidth="1"/>
    <col min="8" max="8" width="19.7109375" style="47" customWidth="1"/>
    <col min="9" max="9" width="18.28125" style="47" customWidth="1"/>
    <col min="10" max="10" width="26.421875" style="47" customWidth="1"/>
    <col min="11" max="11" width="23.7109375" style="47" customWidth="1"/>
    <col min="12" max="12" width="1.421875" style="47" customWidth="1"/>
    <col min="13" max="13" width="13.28125" style="47" customWidth="1"/>
    <col min="14" max="14" width="13.57421875" style="47" customWidth="1"/>
    <col min="15" max="15" width="9.140625" style="47" customWidth="1"/>
    <col min="16" max="16" width="13.57421875" style="47" customWidth="1"/>
    <col min="17" max="16384" width="9.140625" style="47" customWidth="1"/>
  </cols>
  <sheetData>
    <row r="1" spans="1:11" ht="37.5" customHeight="1">
      <c r="A1" s="443" t="s">
        <v>6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</row>
    <row r="2" spans="1:11" ht="8.25" customHeight="1" thickBot="1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38.25" customHeight="1">
      <c r="A3" s="445" t="s">
        <v>219</v>
      </c>
      <c r="B3" s="448" t="s">
        <v>173</v>
      </c>
      <c r="C3" s="451" t="s">
        <v>183</v>
      </c>
      <c r="D3" s="452"/>
      <c r="E3" s="454" t="s">
        <v>134</v>
      </c>
      <c r="F3" s="455"/>
      <c r="G3" s="455"/>
      <c r="H3" s="455"/>
      <c r="I3" s="455"/>
      <c r="J3" s="455"/>
      <c r="K3" s="456"/>
    </row>
    <row r="4" spans="1:11" s="48" customFormat="1" ht="83.25" customHeight="1">
      <c r="A4" s="446"/>
      <c r="B4" s="449"/>
      <c r="C4" s="450"/>
      <c r="D4" s="453"/>
      <c r="E4" s="458" t="s">
        <v>220</v>
      </c>
      <c r="F4" s="457" t="s">
        <v>221</v>
      </c>
      <c r="G4" s="457" t="s">
        <v>222</v>
      </c>
      <c r="H4" s="461" t="s">
        <v>223</v>
      </c>
      <c r="I4" s="458" t="s">
        <v>135</v>
      </c>
      <c r="J4" s="463" t="s">
        <v>185</v>
      </c>
      <c r="K4" s="464"/>
    </row>
    <row r="5" spans="1:13" ht="87.75" customHeight="1">
      <c r="A5" s="447"/>
      <c r="B5" s="450"/>
      <c r="C5" s="120" t="s">
        <v>205</v>
      </c>
      <c r="D5" s="120" t="s">
        <v>206</v>
      </c>
      <c r="E5" s="459"/>
      <c r="F5" s="457"/>
      <c r="G5" s="457"/>
      <c r="H5" s="462"/>
      <c r="I5" s="460"/>
      <c r="J5" s="120" t="s">
        <v>184</v>
      </c>
      <c r="K5" s="121" t="s">
        <v>186</v>
      </c>
      <c r="M5" s="49"/>
    </row>
    <row r="6" spans="1:11" ht="25.5" customHeight="1">
      <c r="A6" s="119">
        <v>1</v>
      </c>
      <c r="B6" s="122">
        <v>2</v>
      </c>
      <c r="C6" s="465">
        <v>3</v>
      </c>
      <c r="D6" s="466"/>
      <c r="E6" s="122">
        <v>4</v>
      </c>
      <c r="F6" s="122">
        <v>5</v>
      </c>
      <c r="G6" s="122">
        <v>6</v>
      </c>
      <c r="H6" s="122">
        <v>7</v>
      </c>
      <c r="I6" s="122">
        <v>8</v>
      </c>
      <c r="J6" s="122">
        <v>9</v>
      </c>
      <c r="K6" s="124">
        <v>10</v>
      </c>
    </row>
    <row r="7" spans="1:15" s="50" customFormat="1" ht="34.5" customHeight="1">
      <c r="A7" s="125" t="s">
        <v>187</v>
      </c>
      <c r="B7" s="126">
        <v>100</v>
      </c>
      <c r="C7" s="126" t="s">
        <v>224</v>
      </c>
      <c r="D7" s="126" t="s">
        <v>224</v>
      </c>
      <c r="E7" s="127">
        <f>E9+E10+E21+E22+E23+E24+E26+E25</f>
        <v>38555400</v>
      </c>
      <c r="F7" s="127">
        <f>F10</f>
        <v>38405400</v>
      </c>
      <c r="G7" s="127">
        <f>G23</f>
        <v>0</v>
      </c>
      <c r="H7" s="126" t="s">
        <v>224</v>
      </c>
      <c r="I7" s="126" t="s">
        <v>224</v>
      </c>
      <c r="J7" s="127">
        <f>J10+J21+J22+J24+J26+J25</f>
        <v>150000</v>
      </c>
      <c r="K7" s="190">
        <f>K24</f>
        <v>0</v>
      </c>
      <c r="M7" s="51"/>
      <c r="O7" s="52"/>
    </row>
    <row r="8" spans="1:13" ht="25.5" customHeight="1">
      <c r="A8" s="437" t="s">
        <v>225</v>
      </c>
      <c r="B8" s="438"/>
      <c r="C8" s="438"/>
      <c r="D8" s="438"/>
      <c r="E8" s="438"/>
      <c r="F8" s="438"/>
      <c r="G8" s="438"/>
      <c r="H8" s="438"/>
      <c r="I8" s="438"/>
      <c r="J8" s="438"/>
      <c r="K8" s="439"/>
      <c r="M8" s="51"/>
    </row>
    <row r="9" spans="1:13" s="50" customFormat="1" ht="22.5" customHeight="1">
      <c r="A9" s="130" t="s">
        <v>226</v>
      </c>
      <c r="B9" s="131">
        <v>110</v>
      </c>
      <c r="C9" s="131" t="s">
        <v>224</v>
      </c>
      <c r="D9" s="131" t="s">
        <v>224</v>
      </c>
      <c r="E9" s="132">
        <f>J9</f>
        <v>0</v>
      </c>
      <c r="F9" s="131" t="s">
        <v>224</v>
      </c>
      <c r="G9" s="131" t="s">
        <v>224</v>
      </c>
      <c r="H9" s="131" t="s">
        <v>224</v>
      </c>
      <c r="I9" s="131" t="s">
        <v>224</v>
      </c>
      <c r="J9" s="133">
        <v>0</v>
      </c>
      <c r="K9" s="134" t="s">
        <v>224</v>
      </c>
      <c r="M9" s="51"/>
    </row>
    <row r="10" spans="1:16" s="53" customFormat="1" ht="45.75" customHeight="1">
      <c r="A10" s="135" t="s">
        <v>227</v>
      </c>
      <c r="B10" s="126">
        <v>120</v>
      </c>
      <c r="C10" s="126" t="s">
        <v>224</v>
      </c>
      <c r="D10" s="126" t="s">
        <v>224</v>
      </c>
      <c r="E10" s="127">
        <f>E11+E12+E13+E14+E15+E16+E17+E20</f>
        <v>38555400</v>
      </c>
      <c r="F10" s="127">
        <f>F11+F12+F13+F14+F15+F16+F17+F20</f>
        <v>38405400</v>
      </c>
      <c r="G10" s="136" t="s">
        <v>224</v>
      </c>
      <c r="H10" s="126" t="s">
        <v>224</v>
      </c>
      <c r="I10" s="126" t="s">
        <v>224</v>
      </c>
      <c r="J10" s="137">
        <f>J11+J12+J13+J14+J15+J16+J17+J20</f>
        <v>150000</v>
      </c>
      <c r="K10" s="128" t="s">
        <v>224</v>
      </c>
      <c r="M10" s="51"/>
      <c r="P10" s="54"/>
    </row>
    <row r="11" spans="1:14" ht="68.25" customHeight="1">
      <c r="A11" s="147" t="s">
        <v>539</v>
      </c>
      <c r="B11" s="118">
        <v>121</v>
      </c>
      <c r="C11" s="138" t="s">
        <v>540</v>
      </c>
      <c r="D11" s="123">
        <v>130</v>
      </c>
      <c r="E11" s="139">
        <f>F11+J11</f>
        <v>38405400</v>
      </c>
      <c r="F11" s="139">
        <v>38405400</v>
      </c>
      <c r="G11" s="131" t="s">
        <v>224</v>
      </c>
      <c r="H11" s="131" t="s">
        <v>224</v>
      </c>
      <c r="I11" s="131" t="s">
        <v>224</v>
      </c>
      <c r="J11" s="140"/>
      <c r="K11" s="141" t="s">
        <v>224</v>
      </c>
      <c r="M11" s="51"/>
      <c r="N11" s="49"/>
    </row>
    <row r="12" spans="1:13" ht="38.25" customHeight="1">
      <c r="A12" s="147" t="s">
        <v>541</v>
      </c>
      <c r="B12" s="118">
        <v>122</v>
      </c>
      <c r="C12" s="138" t="s">
        <v>540</v>
      </c>
      <c r="D12" s="123">
        <v>130</v>
      </c>
      <c r="E12" s="139">
        <f aca="true" t="shared" si="0" ref="E12:E20">F12+J12</f>
        <v>150000</v>
      </c>
      <c r="F12" s="139"/>
      <c r="G12" s="131" t="s">
        <v>224</v>
      </c>
      <c r="H12" s="131" t="s">
        <v>224</v>
      </c>
      <c r="I12" s="131" t="s">
        <v>224</v>
      </c>
      <c r="J12" s="139">
        <v>150000</v>
      </c>
      <c r="K12" s="134" t="s">
        <v>224</v>
      </c>
      <c r="M12" s="51"/>
    </row>
    <row r="13" spans="1:13" ht="28.5" customHeight="1">
      <c r="A13" s="147"/>
      <c r="B13" s="118">
        <v>123</v>
      </c>
      <c r="C13" s="138" t="s">
        <v>207</v>
      </c>
      <c r="D13" s="123">
        <v>130</v>
      </c>
      <c r="E13" s="139">
        <f t="shared" si="0"/>
        <v>0</v>
      </c>
      <c r="F13" s="139"/>
      <c r="G13" s="131" t="s">
        <v>224</v>
      </c>
      <c r="H13" s="131" t="s">
        <v>224</v>
      </c>
      <c r="I13" s="131" t="s">
        <v>224</v>
      </c>
      <c r="J13" s="140"/>
      <c r="K13" s="134" t="s">
        <v>224</v>
      </c>
      <c r="M13" s="51"/>
    </row>
    <row r="14" spans="1:13" ht="20.25">
      <c r="A14" s="147"/>
      <c r="B14" s="118">
        <v>124</v>
      </c>
      <c r="C14" s="138" t="s">
        <v>207</v>
      </c>
      <c r="D14" s="123">
        <v>130</v>
      </c>
      <c r="E14" s="139">
        <f t="shared" si="0"/>
        <v>0</v>
      </c>
      <c r="F14" s="140"/>
      <c r="G14" s="131" t="s">
        <v>224</v>
      </c>
      <c r="H14" s="131" t="s">
        <v>224</v>
      </c>
      <c r="I14" s="131" t="s">
        <v>224</v>
      </c>
      <c r="J14" s="140"/>
      <c r="K14" s="134" t="s">
        <v>224</v>
      </c>
      <c r="M14" s="51"/>
    </row>
    <row r="15" spans="1:13" ht="31.5" customHeight="1">
      <c r="A15" s="198"/>
      <c r="B15" s="118">
        <v>125</v>
      </c>
      <c r="C15" s="138" t="s">
        <v>207</v>
      </c>
      <c r="D15" s="123">
        <v>130</v>
      </c>
      <c r="E15" s="139">
        <f t="shared" si="0"/>
        <v>0</v>
      </c>
      <c r="F15" s="140"/>
      <c r="G15" s="131" t="s">
        <v>224</v>
      </c>
      <c r="H15" s="131" t="s">
        <v>224</v>
      </c>
      <c r="I15" s="131" t="s">
        <v>224</v>
      </c>
      <c r="J15" s="140"/>
      <c r="K15" s="134" t="s">
        <v>224</v>
      </c>
      <c r="M15" s="51"/>
    </row>
    <row r="16" spans="1:13" ht="21" customHeight="1">
      <c r="A16" s="198"/>
      <c r="B16" s="118">
        <v>126</v>
      </c>
      <c r="C16" s="142" t="s">
        <v>207</v>
      </c>
      <c r="D16" s="143">
        <v>130</v>
      </c>
      <c r="E16" s="139">
        <f t="shared" si="0"/>
        <v>0</v>
      </c>
      <c r="F16" s="144"/>
      <c r="G16" s="145" t="s">
        <v>224</v>
      </c>
      <c r="H16" s="145" t="s">
        <v>224</v>
      </c>
      <c r="I16" s="145" t="s">
        <v>224</v>
      </c>
      <c r="J16" s="144"/>
      <c r="K16" s="146" t="s">
        <v>224</v>
      </c>
      <c r="M16" s="51"/>
    </row>
    <row r="17" spans="1:13" ht="29.25" customHeight="1">
      <c r="A17" s="147"/>
      <c r="B17" s="118">
        <v>127</v>
      </c>
      <c r="C17" s="138" t="s">
        <v>207</v>
      </c>
      <c r="D17" s="123">
        <v>130</v>
      </c>
      <c r="E17" s="139">
        <f t="shared" si="0"/>
        <v>0</v>
      </c>
      <c r="F17" s="140"/>
      <c r="G17" s="131" t="s">
        <v>224</v>
      </c>
      <c r="H17" s="131" t="s">
        <v>224</v>
      </c>
      <c r="I17" s="131" t="s">
        <v>224</v>
      </c>
      <c r="J17" s="140"/>
      <c r="K17" s="134" t="s">
        <v>224</v>
      </c>
      <c r="M17" s="51"/>
    </row>
    <row r="18" spans="1:13" ht="1.5" customHeight="1" hidden="1">
      <c r="A18" s="147"/>
      <c r="B18" s="118">
        <v>129</v>
      </c>
      <c r="C18" s="138" t="s">
        <v>207</v>
      </c>
      <c r="D18" s="123">
        <v>130</v>
      </c>
      <c r="E18" s="139">
        <f t="shared" si="0"/>
        <v>0</v>
      </c>
      <c r="F18" s="140"/>
      <c r="G18" s="131" t="s">
        <v>224</v>
      </c>
      <c r="H18" s="131" t="s">
        <v>224</v>
      </c>
      <c r="I18" s="131"/>
      <c r="J18" s="140"/>
      <c r="K18" s="134" t="s">
        <v>224</v>
      </c>
      <c r="M18" s="51"/>
    </row>
    <row r="19" spans="1:13" ht="1.5" customHeight="1" hidden="1">
      <c r="A19" s="147"/>
      <c r="B19" s="118">
        <v>130</v>
      </c>
      <c r="C19" s="138" t="s">
        <v>207</v>
      </c>
      <c r="D19" s="123">
        <v>180</v>
      </c>
      <c r="E19" s="139">
        <f t="shared" si="0"/>
        <v>0</v>
      </c>
      <c r="F19" s="140"/>
      <c r="G19" s="148">
        <v>0</v>
      </c>
      <c r="H19" s="131" t="s">
        <v>224</v>
      </c>
      <c r="I19" s="131"/>
      <c r="J19" s="149"/>
      <c r="K19" s="141" t="s">
        <v>224</v>
      </c>
      <c r="M19" s="51"/>
    </row>
    <row r="20" spans="1:14" ht="34.5" customHeight="1">
      <c r="A20" s="147"/>
      <c r="B20" s="118">
        <v>128</v>
      </c>
      <c r="C20" s="138" t="s">
        <v>207</v>
      </c>
      <c r="D20" s="123">
        <v>130</v>
      </c>
      <c r="E20" s="139">
        <f t="shared" si="0"/>
        <v>0</v>
      </c>
      <c r="F20" s="140"/>
      <c r="G20" s="131" t="s">
        <v>224</v>
      </c>
      <c r="H20" s="131" t="s">
        <v>224</v>
      </c>
      <c r="I20" s="131" t="s">
        <v>224</v>
      </c>
      <c r="J20" s="140"/>
      <c r="K20" s="141" t="s">
        <v>224</v>
      </c>
      <c r="M20" s="51"/>
      <c r="N20" s="49"/>
    </row>
    <row r="21" spans="1:13" ht="44.25" customHeight="1">
      <c r="A21" s="150" t="s">
        <v>228</v>
      </c>
      <c r="B21" s="131">
        <v>130</v>
      </c>
      <c r="C21" s="131" t="s">
        <v>224</v>
      </c>
      <c r="D21" s="131" t="s">
        <v>224</v>
      </c>
      <c r="E21" s="132">
        <f>J21</f>
        <v>0</v>
      </c>
      <c r="F21" s="131" t="s">
        <v>224</v>
      </c>
      <c r="G21" s="131" t="s">
        <v>224</v>
      </c>
      <c r="H21" s="131" t="s">
        <v>224</v>
      </c>
      <c r="I21" s="145" t="s">
        <v>224</v>
      </c>
      <c r="J21" s="151">
        <v>0</v>
      </c>
      <c r="K21" s="134" t="s">
        <v>224</v>
      </c>
      <c r="M21" s="51"/>
    </row>
    <row r="22" spans="1:13" s="53" customFormat="1" ht="93.75" customHeight="1">
      <c r="A22" s="150" t="s">
        <v>229</v>
      </c>
      <c r="B22" s="131">
        <v>140</v>
      </c>
      <c r="C22" s="131" t="s">
        <v>224</v>
      </c>
      <c r="D22" s="131" t="s">
        <v>224</v>
      </c>
      <c r="E22" s="132">
        <f>J22</f>
        <v>0</v>
      </c>
      <c r="F22" s="145" t="s">
        <v>224</v>
      </c>
      <c r="G22" s="145" t="s">
        <v>224</v>
      </c>
      <c r="H22" s="145" t="s">
        <v>224</v>
      </c>
      <c r="I22" s="145" t="s">
        <v>224</v>
      </c>
      <c r="J22" s="151">
        <v>0</v>
      </c>
      <c r="K22" s="146" t="s">
        <v>224</v>
      </c>
      <c r="M22" s="51"/>
    </row>
    <row r="23" spans="1:13" ht="51.75" customHeight="1">
      <c r="A23" s="150" t="s">
        <v>230</v>
      </c>
      <c r="B23" s="152">
        <v>150</v>
      </c>
      <c r="C23" s="153" t="s">
        <v>207</v>
      </c>
      <c r="D23" s="152">
        <v>180</v>
      </c>
      <c r="E23" s="132">
        <f>G23</f>
        <v>0</v>
      </c>
      <c r="F23" s="145" t="s">
        <v>224</v>
      </c>
      <c r="G23" s="132"/>
      <c r="H23" s="120" t="s">
        <v>224</v>
      </c>
      <c r="I23" s="143" t="s">
        <v>224</v>
      </c>
      <c r="J23" s="145" t="s">
        <v>224</v>
      </c>
      <c r="K23" s="146" t="s">
        <v>224</v>
      </c>
      <c r="M23" s="51"/>
    </row>
    <row r="24" spans="1:13" ht="60.75" customHeight="1">
      <c r="A24" s="150" t="s">
        <v>231</v>
      </c>
      <c r="B24" s="131">
        <v>160</v>
      </c>
      <c r="C24" s="153" t="s">
        <v>207</v>
      </c>
      <c r="D24" s="152">
        <v>180</v>
      </c>
      <c r="E24" s="132">
        <f>J24</f>
        <v>0</v>
      </c>
      <c r="F24" s="145" t="s">
        <v>224</v>
      </c>
      <c r="G24" s="145" t="s">
        <v>224</v>
      </c>
      <c r="H24" s="145" t="s">
        <v>224</v>
      </c>
      <c r="I24" s="145" t="s">
        <v>224</v>
      </c>
      <c r="J24" s="154">
        <f>K24</f>
        <v>0</v>
      </c>
      <c r="K24" s="155"/>
      <c r="M24" s="51"/>
    </row>
    <row r="25" spans="1:13" ht="26.25" customHeight="1">
      <c r="A25" s="150" t="s">
        <v>136</v>
      </c>
      <c r="B25" s="131">
        <v>170</v>
      </c>
      <c r="C25" s="156" t="s">
        <v>207</v>
      </c>
      <c r="D25" s="145">
        <v>440</v>
      </c>
      <c r="E25" s="132">
        <f>J25</f>
        <v>0</v>
      </c>
      <c r="F25" s="145" t="s">
        <v>224</v>
      </c>
      <c r="G25" s="145" t="s">
        <v>224</v>
      </c>
      <c r="H25" s="145" t="s">
        <v>224</v>
      </c>
      <c r="I25" s="145" t="s">
        <v>224</v>
      </c>
      <c r="J25" s="151"/>
      <c r="K25" s="146" t="s">
        <v>224</v>
      </c>
      <c r="M25" s="51"/>
    </row>
    <row r="26" spans="1:13" ht="40.5" customHeight="1">
      <c r="A26" s="150" t="s">
        <v>232</v>
      </c>
      <c r="B26" s="131">
        <v>180</v>
      </c>
      <c r="C26" s="145" t="s">
        <v>224</v>
      </c>
      <c r="D26" s="145" t="s">
        <v>224</v>
      </c>
      <c r="E26" s="132">
        <f>J26</f>
        <v>0</v>
      </c>
      <c r="F26" s="145" t="s">
        <v>224</v>
      </c>
      <c r="G26" s="145" t="s">
        <v>224</v>
      </c>
      <c r="H26" s="145" t="s">
        <v>224</v>
      </c>
      <c r="I26" s="145" t="s">
        <v>224</v>
      </c>
      <c r="J26" s="154"/>
      <c r="K26" s="146" t="s">
        <v>224</v>
      </c>
      <c r="M26" s="51"/>
    </row>
    <row r="27" spans="1:13" ht="6" customHeight="1">
      <c r="A27" s="434"/>
      <c r="B27" s="435"/>
      <c r="C27" s="435"/>
      <c r="D27" s="435"/>
      <c r="E27" s="435"/>
      <c r="F27" s="435"/>
      <c r="G27" s="435"/>
      <c r="H27" s="436"/>
      <c r="I27" s="129"/>
      <c r="J27" s="157"/>
      <c r="K27" s="158"/>
      <c r="M27" s="51"/>
    </row>
    <row r="28" spans="1:13" ht="22.5" customHeight="1">
      <c r="A28" s="125" t="s">
        <v>188</v>
      </c>
      <c r="B28" s="159">
        <v>200</v>
      </c>
      <c r="C28" s="160" t="s">
        <v>224</v>
      </c>
      <c r="D28" s="160" t="s">
        <v>224</v>
      </c>
      <c r="E28" s="192">
        <f>E29+E34+E36+E42+E44+E46</f>
        <v>38555400</v>
      </c>
      <c r="F28" s="192">
        <f aca="true" t="shared" si="1" ref="F28:K28">F29+F34+F36+F42+F44+F46</f>
        <v>38405400</v>
      </c>
      <c r="G28" s="192">
        <f t="shared" si="1"/>
        <v>0</v>
      </c>
      <c r="H28" s="192">
        <f t="shared" si="1"/>
        <v>0</v>
      </c>
      <c r="I28" s="192">
        <f t="shared" si="1"/>
        <v>0</v>
      </c>
      <c r="J28" s="192">
        <f t="shared" si="1"/>
        <v>150000</v>
      </c>
      <c r="K28" s="192">
        <f t="shared" si="1"/>
        <v>0</v>
      </c>
      <c r="M28" s="51"/>
    </row>
    <row r="29" spans="1:14" ht="22.5" customHeight="1">
      <c r="A29" s="161" t="s">
        <v>189</v>
      </c>
      <c r="B29" s="162">
        <v>210</v>
      </c>
      <c r="C29" s="163" t="s">
        <v>224</v>
      </c>
      <c r="D29" s="163" t="s">
        <v>224</v>
      </c>
      <c r="E29" s="193">
        <f aca="true" t="shared" si="2" ref="E29:K29">SUM(E30:E32)</f>
        <v>23883670</v>
      </c>
      <c r="F29" s="193">
        <f>F30+F32+F31</f>
        <v>23883670</v>
      </c>
      <c r="G29" s="193">
        <f t="shared" si="2"/>
        <v>0</v>
      </c>
      <c r="H29" s="193">
        <f t="shared" si="2"/>
        <v>0</v>
      </c>
      <c r="I29" s="193">
        <f t="shared" si="2"/>
        <v>0</v>
      </c>
      <c r="J29" s="193">
        <f>SUM(J30:J32)</f>
        <v>0</v>
      </c>
      <c r="K29" s="194">
        <f t="shared" si="2"/>
        <v>0</v>
      </c>
      <c r="M29" s="51"/>
      <c r="N29" s="49"/>
    </row>
    <row r="30" spans="1:13" ht="36" customHeight="1">
      <c r="A30" s="166" t="s">
        <v>157</v>
      </c>
      <c r="B30" s="167">
        <v>211</v>
      </c>
      <c r="C30" s="168" t="s">
        <v>208</v>
      </c>
      <c r="D30" s="169">
        <v>211</v>
      </c>
      <c r="E30" s="191">
        <f>SUM(F30:K30)</f>
        <v>18312373</v>
      </c>
      <c r="F30" s="195">
        <v>18312373</v>
      </c>
      <c r="G30" s="195"/>
      <c r="H30" s="196"/>
      <c r="I30" s="196"/>
      <c r="J30" s="195"/>
      <c r="K30" s="197"/>
      <c r="M30" s="51"/>
    </row>
    <row r="31" spans="1:13" ht="45" customHeight="1">
      <c r="A31" s="166" t="s">
        <v>159</v>
      </c>
      <c r="B31" s="167">
        <v>212</v>
      </c>
      <c r="C31" s="168" t="s">
        <v>158</v>
      </c>
      <c r="D31" s="169">
        <v>212</v>
      </c>
      <c r="E31" s="191">
        <f>SUM(F31:K31)</f>
        <v>40960</v>
      </c>
      <c r="F31" s="195">
        <v>40960</v>
      </c>
      <c r="G31" s="195"/>
      <c r="H31" s="196"/>
      <c r="I31" s="196"/>
      <c r="J31" s="195"/>
      <c r="K31" s="197"/>
      <c r="M31" s="51"/>
    </row>
    <row r="32" spans="1:13" ht="87" customHeight="1">
      <c r="A32" s="166" t="s">
        <v>160</v>
      </c>
      <c r="B32" s="167">
        <v>213</v>
      </c>
      <c r="C32" s="168" t="s">
        <v>209</v>
      </c>
      <c r="D32" s="169">
        <v>213</v>
      </c>
      <c r="E32" s="191">
        <f>SUM(F32:K32)</f>
        <v>5530337</v>
      </c>
      <c r="F32" s="195">
        <v>5530337</v>
      </c>
      <c r="G32" s="195"/>
      <c r="H32" s="196"/>
      <c r="I32" s="196"/>
      <c r="J32" s="195"/>
      <c r="K32" s="197"/>
      <c r="M32" s="51"/>
    </row>
    <row r="33" spans="1:13" ht="5.25" customHeight="1">
      <c r="A33" s="434"/>
      <c r="B33" s="435"/>
      <c r="C33" s="435"/>
      <c r="D33" s="435"/>
      <c r="E33" s="435"/>
      <c r="F33" s="435"/>
      <c r="G33" s="435"/>
      <c r="H33" s="436"/>
      <c r="I33" s="129"/>
      <c r="J33" s="157"/>
      <c r="K33" s="158"/>
      <c r="M33" s="51"/>
    </row>
    <row r="34" spans="1:13" ht="48" customHeight="1">
      <c r="A34" s="171" t="s">
        <v>190</v>
      </c>
      <c r="B34" s="162">
        <v>220</v>
      </c>
      <c r="C34" s="163" t="s">
        <v>224</v>
      </c>
      <c r="D34" s="163" t="s">
        <v>224</v>
      </c>
      <c r="E34" s="164">
        <v>47530</v>
      </c>
      <c r="F34" s="164">
        <v>47530</v>
      </c>
      <c r="G34" s="164">
        <v>0</v>
      </c>
      <c r="H34" s="164">
        <v>0</v>
      </c>
      <c r="I34" s="164">
        <v>0</v>
      </c>
      <c r="J34" s="164">
        <v>0</v>
      </c>
      <c r="K34" s="165">
        <v>0</v>
      </c>
      <c r="M34" s="51"/>
    </row>
    <row r="35" spans="1:13" ht="18" customHeight="1">
      <c r="A35" s="434"/>
      <c r="B35" s="435"/>
      <c r="C35" s="435"/>
      <c r="D35" s="435"/>
      <c r="E35" s="435"/>
      <c r="F35" s="435"/>
      <c r="G35" s="435"/>
      <c r="H35" s="436"/>
      <c r="I35" s="129"/>
      <c r="J35" s="172"/>
      <c r="K35" s="173"/>
      <c r="M35" s="51"/>
    </row>
    <row r="36" spans="1:13" s="53" customFormat="1" ht="21" customHeight="1">
      <c r="A36" s="130" t="s">
        <v>191</v>
      </c>
      <c r="B36" s="162">
        <v>230</v>
      </c>
      <c r="C36" s="163" t="s">
        <v>224</v>
      </c>
      <c r="D36" s="163" t="s">
        <v>224</v>
      </c>
      <c r="E36" s="164">
        <f>E38+E39+E40+E41</f>
        <v>653150</v>
      </c>
      <c r="F36" s="164">
        <f aca="true" t="shared" si="3" ref="F36:K36">SUM(F38:F40)</f>
        <v>653150</v>
      </c>
      <c r="G36" s="164">
        <f t="shared" si="3"/>
        <v>0</v>
      </c>
      <c r="H36" s="164">
        <f t="shared" si="3"/>
        <v>0</v>
      </c>
      <c r="I36" s="164">
        <f t="shared" si="3"/>
        <v>0</v>
      </c>
      <c r="J36" s="164">
        <f t="shared" si="3"/>
        <v>0</v>
      </c>
      <c r="K36" s="165">
        <f t="shared" si="3"/>
        <v>0</v>
      </c>
      <c r="M36" s="51"/>
    </row>
    <row r="37" spans="1:13" ht="31.5" customHeight="1">
      <c r="A37" s="437" t="s">
        <v>233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9"/>
      <c r="M37" s="51"/>
    </row>
    <row r="38" spans="1:14" s="50" customFormat="1" ht="24" customHeight="1">
      <c r="A38" s="166" t="s">
        <v>137</v>
      </c>
      <c r="B38" s="167">
        <v>231</v>
      </c>
      <c r="C38" s="167">
        <v>851</v>
      </c>
      <c r="D38" s="167">
        <v>290</v>
      </c>
      <c r="E38" s="170">
        <f>SUM(F38:K38)</f>
        <v>114838</v>
      </c>
      <c r="F38" s="170">
        <v>114838</v>
      </c>
      <c r="G38" s="170"/>
      <c r="H38" s="170"/>
      <c r="I38" s="170"/>
      <c r="J38" s="176"/>
      <c r="K38" s="179"/>
      <c r="M38" s="51"/>
      <c r="N38" s="52"/>
    </row>
    <row r="39" spans="1:14" s="50" customFormat="1" ht="24.75" customHeight="1">
      <c r="A39" s="166" t="s">
        <v>138</v>
      </c>
      <c r="B39" s="167">
        <v>232</v>
      </c>
      <c r="C39" s="167">
        <v>851</v>
      </c>
      <c r="D39" s="167">
        <v>290</v>
      </c>
      <c r="E39" s="170">
        <f>SUM(F39:K39)</f>
        <v>524512</v>
      </c>
      <c r="F39" s="170">
        <v>524512</v>
      </c>
      <c r="G39" s="170"/>
      <c r="H39" s="170"/>
      <c r="I39" s="170"/>
      <c r="J39" s="176"/>
      <c r="K39" s="179"/>
      <c r="M39" s="51"/>
      <c r="N39" s="52"/>
    </row>
    <row r="40" spans="1:14" s="50" customFormat="1" ht="40.5" customHeight="1">
      <c r="A40" s="166" t="s">
        <v>139</v>
      </c>
      <c r="B40" s="167">
        <v>233</v>
      </c>
      <c r="C40" s="167">
        <v>852</v>
      </c>
      <c r="D40" s="167">
        <v>290</v>
      </c>
      <c r="E40" s="170">
        <f>SUM(F40:K40)</f>
        <v>13800</v>
      </c>
      <c r="F40" s="170">
        <v>13800</v>
      </c>
      <c r="G40" s="170"/>
      <c r="H40" s="170"/>
      <c r="I40" s="170"/>
      <c r="J40" s="176"/>
      <c r="K40" s="179"/>
      <c r="M40" s="51"/>
      <c r="N40" s="52"/>
    </row>
    <row r="41" spans="1:13" ht="24" customHeight="1">
      <c r="A41" s="199" t="s">
        <v>140</v>
      </c>
      <c r="B41" s="178">
        <v>234</v>
      </c>
      <c r="C41" s="170"/>
      <c r="D41" s="170"/>
      <c r="E41" s="170">
        <f>SUM(F41:K41)</f>
        <v>0</v>
      </c>
      <c r="F41" s="170"/>
      <c r="G41" s="170"/>
      <c r="H41" s="170"/>
      <c r="I41" s="191"/>
      <c r="J41" s="176"/>
      <c r="K41" s="179"/>
      <c r="M41" s="51"/>
    </row>
    <row r="42" spans="1:13" s="53" customFormat="1" ht="45" customHeight="1">
      <c r="A42" s="130" t="s">
        <v>234</v>
      </c>
      <c r="B42" s="162">
        <v>240</v>
      </c>
      <c r="C42" s="131" t="s">
        <v>224</v>
      </c>
      <c r="D42" s="131" t="s">
        <v>224</v>
      </c>
      <c r="E42" s="164">
        <v>0</v>
      </c>
      <c r="F42" s="164">
        <v>0</v>
      </c>
      <c r="G42" s="164">
        <v>0</v>
      </c>
      <c r="H42" s="164">
        <v>0</v>
      </c>
      <c r="I42" s="164">
        <v>0</v>
      </c>
      <c r="J42" s="164">
        <v>0</v>
      </c>
      <c r="K42" s="165">
        <v>0</v>
      </c>
      <c r="M42" s="51"/>
    </row>
    <row r="43" spans="1:13" ht="5.25" customHeight="1">
      <c r="A43" s="440"/>
      <c r="B43" s="441"/>
      <c r="C43" s="441"/>
      <c r="D43" s="441"/>
      <c r="E43" s="441"/>
      <c r="F43" s="441"/>
      <c r="G43" s="441"/>
      <c r="H43" s="442"/>
      <c r="I43" s="95"/>
      <c r="J43" s="176"/>
      <c r="K43" s="179"/>
      <c r="M43" s="51"/>
    </row>
    <row r="44" spans="1:14" s="53" customFormat="1" ht="51.75" customHeight="1">
      <c r="A44" s="130" t="s">
        <v>235</v>
      </c>
      <c r="B44" s="162">
        <v>250</v>
      </c>
      <c r="C44" s="131" t="s">
        <v>224</v>
      </c>
      <c r="D44" s="131" t="s">
        <v>224</v>
      </c>
      <c r="E44" s="164">
        <v>0</v>
      </c>
      <c r="F44" s="164">
        <v>0</v>
      </c>
      <c r="G44" s="164">
        <v>0</v>
      </c>
      <c r="H44" s="164">
        <v>0</v>
      </c>
      <c r="I44" s="164">
        <v>0</v>
      </c>
      <c r="J44" s="164">
        <v>0</v>
      </c>
      <c r="K44" s="165">
        <v>0</v>
      </c>
      <c r="L44" s="2">
        <f>SUM(L45:L45)</f>
        <v>0</v>
      </c>
      <c r="M44" s="51"/>
      <c r="N44" s="55"/>
    </row>
    <row r="45" spans="1:13" ht="5.25" customHeight="1">
      <c r="A45" s="440"/>
      <c r="B45" s="441"/>
      <c r="C45" s="441"/>
      <c r="D45" s="441"/>
      <c r="E45" s="441"/>
      <c r="F45" s="441"/>
      <c r="G45" s="441"/>
      <c r="H45" s="442"/>
      <c r="I45" s="95"/>
      <c r="J45" s="176"/>
      <c r="K45" s="179"/>
      <c r="M45" s="51"/>
    </row>
    <row r="46" spans="1:14" s="53" customFormat="1" ht="27" customHeight="1">
      <c r="A46" s="130" t="s">
        <v>161</v>
      </c>
      <c r="B46" s="162">
        <v>260</v>
      </c>
      <c r="C46" s="163" t="s">
        <v>224</v>
      </c>
      <c r="D46" s="163" t="s">
        <v>224</v>
      </c>
      <c r="E46" s="164">
        <f>E48+E49+E50+E51+E52+E53+E54+E55+E56+E57+E58+E59+E60+E61+E62</f>
        <v>13971050</v>
      </c>
      <c r="F46" s="164">
        <f aca="true" t="shared" si="4" ref="F46:K46">F48+F49+F50+F51+F52+F53+F54+F55+F56+F57+F58+F59+F60+F61+F62</f>
        <v>13821050</v>
      </c>
      <c r="G46" s="164">
        <f t="shared" si="4"/>
        <v>0</v>
      </c>
      <c r="H46" s="164">
        <f t="shared" si="4"/>
        <v>0</v>
      </c>
      <c r="I46" s="164">
        <f t="shared" si="4"/>
        <v>0</v>
      </c>
      <c r="J46" s="164">
        <f t="shared" si="4"/>
        <v>150000</v>
      </c>
      <c r="K46" s="165">
        <f t="shared" si="4"/>
        <v>0</v>
      </c>
      <c r="M46" s="51"/>
      <c r="N46" s="54"/>
    </row>
    <row r="47" spans="1:13" ht="31.5" customHeight="1">
      <c r="A47" s="437" t="s">
        <v>233</v>
      </c>
      <c r="B47" s="438"/>
      <c r="C47" s="438"/>
      <c r="D47" s="438"/>
      <c r="E47" s="438"/>
      <c r="F47" s="438"/>
      <c r="G47" s="438"/>
      <c r="H47" s="438"/>
      <c r="I47" s="438"/>
      <c r="J47" s="438"/>
      <c r="K47" s="439"/>
      <c r="M47" s="51"/>
    </row>
    <row r="48" spans="1:16" s="50" customFormat="1" ht="22.5" customHeight="1">
      <c r="A48" s="161" t="s">
        <v>213</v>
      </c>
      <c r="B48" s="167">
        <v>261</v>
      </c>
      <c r="C48" s="167">
        <v>244</v>
      </c>
      <c r="D48" s="167">
        <v>221</v>
      </c>
      <c r="E48" s="170">
        <f>F48+G48+H48+I48+J48+K48</f>
        <v>137819</v>
      </c>
      <c r="F48" s="170">
        <v>137819</v>
      </c>
      <c r="G48" s="170"/>
      <c r="H48" s="170"/>
      <c r="I48" s="170"/>
      <c r="J48" s="170"/>
      <c r="K48" s="175"/>
      <c r="M48" s="51"/>
      <c r="N48" s="52"/>
      <c r="P48" s="52"/>
    </row>
    <row r="49" spans="1:16" s="50" customFormat="1" ht="24" customHeight="1">
      <c r="A49" s="161" t="s">
        <v>214</v>
      </c>
      <c r="B49" s="167">
        <v>262</v>
      </c>
      <c r="C49" s="167">
        <v>244</v>
      </c>
      <c r="D49" s="167">
        <v>222</v>
      </c>
      <c r="E49" s="170">
        <f aca="true" t="shared" si="5" ref="E49:E62">F49+G49+H49+I49+J49+K49</f>
        <v>115335</v>
      </c>
      <c r="F49" s="170">
        <v>115335</v>
      </c>
      <c r="G49" s="170"/>
      <c r="H49" s="170"/>
      <c r="I49" s="170"/>
      <c r="J49" s="170"/>
      <c r="K49" s="175"/>
      <c r="M49" s="51"/>
      <c r="N49" s="52"/>
      <c r="P49" s="52"/>
    </row>
    <row r="50" spans="1:14" s="50" customFormat="1" ht="25.5" customHeight="1">
      <c r="A50" s="161" t="s">
        <v>236</v>
      </c>
      <c r="B50" s="167">
        <v>263</v>
      </c>
      <c r="C50" s="167">
        <v>244</v>
      </c>
      <c r="D50" s="167">
        <v>223</v>
      </c>
      <c r="E50" s="170">
        <f t="shared" si="5"/>
        <v>946100</v>
      </c>
      <c r="F50" s="170">
        <v>946100</v>
      </c>
      <c r="G50" s="170"/>
      <c r="H50" s="170"/>
      <c r="I50" s="170"/>
      <c r="J50" s="170"/>
      <c r="K50" s="175"/>
      <c r="M50" s="51"/>
      <c r="N50" s="52"/>
    </row>
    <row r="51" spans="1:14" s="50" customFormat="1" ht="25.5" customHeight="1">
      <c r="A51" s="161" t="s">
        <v>237</v>
      </c>
      <c r="B51" s="167">
        <v>264</v>
      </c>
      <c r="C51" s="167">
        <v>244</v>
      </c>
      <c r="D51" s="167">
        <v>223</v>
      </c>
      <c r="E51" s="170">
        <f t="shared" si="5"/>
        <v>207600</v>
      </c>
      <c r="F51" s="170">
        <v>207600</v>
      </c>
      <c r="G51" s="170"/>
      <c r="H51" s="170"/>
      <c r="I51" s="170"/>
      <c r="J51" s="170"/>
      <c r="K51" s="175"/>
      <c r="M51" s="51"/>
      <c r="N51" s="52"/>
    </row>
    <row r="52" spans="1:14" s="50" customFormat="1" ht="24" customHeight="1">
      <c r="A52" s="161" t="s">
        <v>342</v>
      </c>
      <c r="B52" s="167">
        <v>265</v>
      </c>
      <c r="C52" s="167">
        <v>244</v>
      </c>
      <c r="D52" s="167">
        <v>223</v>
      </c>
      <c r="E52" s="170">
        <f t="shared" si="5"/>
        <v>29000</v>
      </c>
      <c r="F52" s="170">
        <v>29000</v>
      </c>
      <c r="G52" s="170"/>
      <c r="H52" s="170"/>
      <c r="I52" s="170"/>
      <c r="J52" s="170"/>
      <c r="K52" s="175"/>
      <c r="M52" s="51"/>
      <c r="N52" s="52"/>
    </row>
    <row r="53" spans="1:14" s="50" customFormat="1" ht="24" customHeight="1">
      <c r="A53" s="161" t="s">
        <v>238</v>
      </c>
      <c r="B53" s="167">
        <v>266</v>
      </c>
      <c r="C53" s="167">
        <v>244</v>
      </c>
      <c r="D53" s="167">
        <v>223</v>
      </c>
      <c r="E53" s="170">
        <f t="shared" si="5"/>
        <v>70100</v>
      </c>
      <c r="F53" s="170">
        <v>70100</v>
      </c>
      <c r="G53" s="170"/>
      <c r="H53" s="170"/>
      <c r="I53" s="170"/>
      <c r="J53" s="170"/>
      <c r="K53" s="175"/>
      <c r="M53" s="51"/>
      <c r="N53" s="52"/>
    </row>
    <row r="54" spans="1:13" s="41" customFormat="1" ht="36" customHeight="1">
      <c r="A54" s="147" t="s">
        <v>313</v>
      </c>
      <c r="B54" s="120">
        <v>267</v>
      </c>
      <c r="C54" s="180" t="s">
        <v>314</v>
      </c>
      <c r="D54" s="180" t="s">
        <v>315</v>
      </c>
      <c r="E54" s="170">
        <f t="shared" si="5"/>
        <v>0</v>
      </c>
      <c r="F54" s="191"/>
      <c r="G54" s="191"/>
      <c r="H54" s="191"/>
      <c r="I54" s="191"/>
      <c r="J54" s="191"/>
      <c r="K54" s="200"/>
      <c r="M54" s="51"/>
    </row>
    <row r="55" spans="1:14" s="50" customFormat="1" ht="32.25" customHeight="1">
      <c r="A55" s="161" t="s">
        <v>215</v>
      </c>
      <c r="B55" s="167">
        <v>268</v>
      </c>
      <c r="C55" s="167">
        <v>244</v>
      </c>
      <c r="D55" s="167">
        <v>225</v>
      </c>
      <c r="E55" s="170">
        <f t="shared" si="5"/>
        <v>1192527</v>
      </c>
      <c r="F55" s="170">
        <v>1192527</v>
      </c>
      <c r="G55" s="170"/>
      <c r="H55" s="170"/>
      <c r="I55" s="170"/>
      <c r="J55" s="170"/>
      <c r="K55" s="175"/>
      <c r="M55" s="51"/>
      <c r="N55" s="52"/>
    </row>
    <row r="56" spans="1:14" s="50" customFormat="1" ht="44.25" customHeight="1">
      <c r="A56" s="161" t="s">
        <v>262</v>
      </c>
      <c r="B56" s="167">
        <v>269</v>
      </c>
      <c r="C56" s="168" t="s">
        <v>263</v>
      </c>
      <c r="D56" s="167">
        <v>225</v>
      </c>
      <c r="E56" s="170">
        <f t="shared" si="5"/>
        <v>0</v>
      </c>
      <c r="F56" s="170">
        <v>0</v>
      </c>
      <c r="G56" s="170"/>
      <c r="H56" s="170"/>
      <c r="I56" s="170"/>
      <c r="J56" s="170"/>
      <c r="K56" s="175"/>
      <c r="M56" s="51"/>
      <c r="N56" s="52"/>
    </row>
    <row r="57" spans="1:14" s="50" customFormat="1" ht="45.75" customHeight="1">
      <c r="A57" s="161" t="s">
        <v>362</v>
      </c>
      <c r="B57" s="167">
        <v>270</v>
      </c>
      <c r="C57" s="168" t="s">
        <v>314</v>
      </c>
      <c r="D57" s="167">
        <v>225</v>
      </c>
      <c r="E57" s="170">
        <f t="shared" si="5"/>
        <v>2982320</v>
      </c>
      <c r="F57" s="170">
        <v>2982320</v>
      </c>
      <c r="G57" s="170"/>
      <c r="H57" s="170"/>
      <c r="I57" s="170"/>
      <c r="J57" s="170"/>
      <c r="K57" s="175"/>
      <c r="M57" s="51"/>
      <c r="N57" s="52"/>
    </row>
    <row r="58" spans="1:14" s="50" customFormat="1" ht="27" customHeight="1">
      <c r="A58" s="161" t="s">
        <v>216</v>
      </c>
      <c r="B58" s="167">
        <v>271</v>
      </c>
      <c r="C58" s="167">
        <v>244</v>
      </c>
      <c r="D58" s="167">
        <v>226</v>
      </c>
      <c r="E58" s="170">
        <f t="shared" si="5"/>
        <v>3277713</v>
      </c>
      <c r="F58" s="170">
        <v>3277713</v>
      </c>
      <c r="G58" s="170"/>
      <c r="H58" s="170"/>
      <c r="I58" s="170"/>
      <c r="J58" s="170"/>
      <c r="K58" s="175"/>
      <c r="M58" s="51"/>
      <c r="N58" s="52"/>
    </row>
    <row r="59" spans="1:14" s="50" customFormat="1" ht="35.25" customHeight="1">
      <c r="A59" s="161" t="s">
        <v>217</v>
      </c>
      <c r="B59" s="167">
        <v>272</v>
      </c>
      <c r="C59" s="167">
        <v>244</v>
      </c>
      <c r="D59" s="167">
        <v>310</v>
      </c>
      <c r="E59" s="170">
        <f t="shared" si="5"/>
        <v>300000</v>
      </c>
      <c r="F59" s="170">
        <v>300000</v>
      </c>
      <c r="G59" s="170"/>
      <c r="H59" s="170"/>
      <c r="I59" s="170"/>
      <c r="J59" s="170"/>
      <c r="K59" s="175"/>
      <c r="M59" s="51"/>
      <c r="N59" s="52"/>
    </row>
    <row r="60" spans="1:14" s="50" customFormat="1" ht="39" customHeight="1">
      <c r="A60" s="161" t="s">
        <v>218</v>
      </c>
      <c r="B60" s="167">
        <v>273</v>
      </c>
      <c r="C60" s="167">
        <v>244</v>
      </c>
      <c r="D60" s="167">
        <v>340</v>
      </c>
      <c r="E60" s="170">
        <f t="shared" si="5"/>
        <v>4712536</v>
      </c>
      <c r="F60" s="170">
        <v>4562536</v>
      </c>
      <c r="G60" s="170"/>
      <c r="H60" s="170"/>
      <c r="I60" s="170"/>
      <c r="J60" s="170">
        <v>150000</v>
      </c>
      <c r="K60" s="175"/>
      <c r="M60" s="51"/>
      <c r="N60" s="52"/>
    </row>
    <row r="61" spans="1:14" s="50" customFormat="1" ht="30" customHeight="1">
      <c r="A61" s="161"/>
      <c r="B61" s="167">
        <v>274</v>
      </c>
      <c r="C61" s="167"/>
      <c r="D61" s="167"/>
      <c r="E61" s="170">
        <f t="shared" si="5"/>
        <v>0</v>
      </c>
      <c r="F61" s="170"/>
      <c r="G61" s="170"/>
      <c r="H61" s="170"/>
      <c r="I61" s="170"/>
      <c r="J61" s="170"/>
      <c r="K61" s="175"/>
      <c r="M61" s="51"/>
      <c r="N61" s="52"/>
    </row>
    <row r="62" spans="1:14" s="50" customFormat="1" ht="30.75" customHeight="1">
      <c r="A62" s="161"/>
      <c r="B62" s="167">
        <v>275</v>
      </c>
      <c r="C62" s="167"/>
      <c r="D62" s="167"/>
      <c r="E62" s="170">
        <f t="shared" si="5"/>
        <v>0</v>
      </c>
      <c r="F62" s="170"/>
      <c r="G62" s="170"/>
      <c r="H62" s="170"/>
      <c r="I62" s="170"/>
      <c r="J62" s="170"/>
      <c r="K62" s="175"/>
      <c r="M62" s="51"/>
      <c r="N62" s="52"/>
    </row>
    <row r="63" spans="1:13" ht="15" customHeight="1">
      <c r="A63" s="440"/>
      <c r="B63" s="441"/>
      <c r="C63" s="441"/>
      <c r="D63" s="441"/>
      <c r="E63" s="441"/>
      <c r="F63" s="441"/>
      <c r="G63" s="441"/>
      <c r="H63" s="442"/>
      <c r="I63" s="95"/>
      <c r="J63" s="176"/>
      <c r="K63" s="179"/>
      <c r="M63" s="51"/>
    </row>
    <row r="64" spans="1:13" s="53" customFormat="1" ht="24" customHeight="1">
      <c r="A64" s="130" t="s">
        <v>239</v>
      </c>
      <c r="B64" s="162">
        <v>300</v>
      </c>
      <c r="C64" s="163" t="s">
        <v>224</v>
      </c>
      <c r="D64" s="163" t="s">
        <v>224</v>
      </c>
      <c r="E64" s="164">
        <f aca="true" t="shared" si="6" ref="E64:K64">E66+E67</f>
        <v>0</v>
      </c>
      <c r="F64" s="164">
        <f>F66+F67</f>
        <v>0</v>
      </c>
      <c r="G64" s="164">
        <f t="shared" si="6"/>
        <v>0</v>
      </c>
      <c r="H64" s="164">
        <f t="shared" si="6"/>
        <v>0</v>
      </c>
      <c r="I64" s="164"/>
      <c r="J64" s="164">
        <f t="shared" si="6"/>
        <v>0</v>
      </c>
      <c r="K64" s="165">
        <f t="shared" si="6"/>
        <v>0</v>
      </c>
      <c r="M64" s="51"/>
    </row>
    <row r="65" spans="1:13" ht="21.75" customHeight="1">
      <c r="A65" s="181" t="s">
        <v>233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3"/>
      <c r="M65" s="51"/>
    </row>
    <row r="66" spans="1:13" ht="26.25" customHeight="1">
      <c r="A66" s="161" t="s">
        <v>240</v>
      </c>
      <c r="B66" s="162">
        <v>310</v>
      </c>
      <c r="C66" s="167"/>
      <c r="D66" s="167"/>
      <c r="E66" s="170">
        <v>0</v>
      </c>
      <c r="F66" s="170"/>
      <c r="G66" s="170"/>
      <c r="H66" s="174"/>
      <c r="I66" s="174"/>
      <c r="J66" s="170">
        <v>0</v>
      </c>
      <c r="K66" s="175"/>
      <c r="M66" s="51"/>
    </row>
    <row r="67" spans="1:14" s="50" customFormat="1" ht="23.25" customHeight="1">
      <c r="A67" s="161" t="s">
        <v>241</v>
      </c>
      <c r="B67" s="162">
        <v>320</v>
      </c>
      <c r="C67" s="162"/>
      <c r="D67" s="162"/>
      <c r="E67" s="164"/>
      <c r="F67" s="164"/>
      <c r="G67" s="164"/>
      <c r="H67" s="164"/>
      <c r="I67" s="164"/>
      <c r="J67" s="184"/>
      <c r="K67" s="177"/>
      <c r="M67" s="51"/>
      <c r="N67" s="52"/>
    </row>
    <row r="68" spans="1:14" s="50" customFormat="1" ht="23.25" customHeight="1">
      <c r="A68" s="130" t="s">
        <v>0</v>
      </c>
      <c r="B68" s="162">
        <v>400</v>
      </c>
      <c r="C68" s="163" t="s">
        <v>224</v>
      </c>
      <c r="D68" s="163" t="s">
        <v>224</v>
      </c>
      <c r="E68" s="164">
        <f aca="true" t="shared" si="7" ref="E68:K68">E70+E71</f>
        <v>0</v>
      </c>
      <c r="F68" s="164">
        <f t="shared" si="7"/>
        <v>0</v>
      </c>
      <c r="G68" s="164">
        <f t="shared" si="7"/>
        <v>0</v>
      </c>
      <c r="H68" s="164">
        <f t="shared" si="7"/>
        <v>0</v>
      </c>
      <c r="I68" s="164"/>
      <c r="J68" s="164">
        <f>J70+J71</f>
        <v>0</v>
      </c>
      <c r="K68" s="165">
        <f t="shared" si="7"/>
        <v>0</v>
      </c>
      <c r="M68" s="51"/>
      <c r="N68" s="52"/>
    </row>
    <row r="69" spans="1:13" ht="24" customHeight="1">
      <c r="A69" s="181" t="s">
        <v>233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3"/>
      <c r="M69" s="51"/>
    </row>
    <row r="70" spans="1:14" s="50" customFormat="1" ht="26.25" customHeight="1">
      <c r="A70" s="161" t="s">
        <v>242</v>
      </c>
      <c r="B70" s="162">
        <v>410</v>
      </c>
      <c r="C70" s="162"/>
      <c r="D70" s="162"/>
      <c r="E70" s="164"/>
      <c r="F70" s="164"/>
      <c r="G70" s="164"/>
      <c r="H70" s="164"/>
      <c r="I70" s="164"/>
      <c r="J70" s="184"/>
      <c r="K70" s="177"/>
      <c r="M70" s="51"/>
      <c r="N70" s="52"/>
    </row>
    <row r="71" spans="1:14" s="50" customFormat="1" ht="23.25" customHeight="1">
      <c r="A71" s="161" t="s">
        <v>243</v>
      </c>
      <c r="B71" s="162">
        <v>420</v>
      </c>
      <c r="C71" s="162"/>
      <c r="D71" s="162"/>
      <c r="E71" s="164"/>
      <c r="F71" s="164"/>
      <c r="G71" s="164"/>
      <c r="H71" s="164"/>
      <c r="I71" s="164"/>
      <c r="J71" s="184"/>
      <c r="K71" s="177"/>
      <c r="M71" s="51"/>
      <c r="N71" s="52"/>
    </row>
    <row r="72" spans="1:14" s="50" customFormat="1" ht="27" customHeight="1">
      <c r="A72" s="161" t="s">
        <v>244</v>
      </c>
      <c r="B72" s="162">
        <v>500</v>
      </c>
      <c r="C72" s="163" t="s">
        <v>224</v>
      </c>
      <c r="D72" s="163" t="s">
        <v>224</v>
      </c>
      <c r="E72" s="164">
        <f>F72+G72+H72+I72+J72+K72</f>
        <v>0</v>
      </c>
      <c r="F72" s="164"/>
      <c r="G72" s="164"/>
      <c r="H72" s="164"/>
      <c r="I72" s="164"/>
      <c r="J72" s="184">
        <v>0</v>
      </c>
      <c r="K72" s="177"/>
      <c r="M72" s="51"/>
      <c r="N72" s="52"/>
    </row>
    <row r="73" spans="1:14" s="50" customFormat="1" ht="29.25" customHeight="1" thickBot="1">
      <c r="A73" s="185" t="s">
        <v>245</v>
      </c>
      <c r="B73" s="186">
        <v>600</v>
      </c>
      <c r="C73" s="186" t="s">
        <v>224</v>
      </c>
      <c r="D73" s="186" t="s">
        <v>224</v>
      </c>
      <c r="E73" s="187">
        <f>F73+G73+H73+I73+J73+K73</f>
        <v>0</v>
      </c>
      <c r="F73" s="187"/>
      <c r="G73" s="187"/>
      <c r="H73" s="187"/>
      <c r="I73" s="187"/>
      <c r="J73" s="188"/>
      <c r="K73" s="189"/>
      <c r="M73" s="51"/>
      <c r="N73" s="52"/>
    </row>
    <row r="74" ht="15">
      <c r="A74" s="56"/>
    </row>
    <row r="75" ht="15" customHeight="1">
      <c r="A75" s="56"/>
    </row>
    <row r="76" ht="15">
      <c r="A76" s="56"/>
    </row>
    <row r="77" ht="16.5" customHeight="1">
      <c r="A77" s="57"/>
    </row>
    <row r="80" spans="2:4" ht="15">
      <c r="B80" s="48" t="s">
        <v>246</v>
      </c>
      <c r="C80" s="48" t="s">
        <v>246</v>
      </c>
      <c r="D80" s="48" t="s">
        <v>246</v>
      </c>
    </row>
  </sheetData>
  <sheetProtection/>
  <mergeCells count="21">
    <mergeCell ref="A1:K1"/>
    <mergeCell ref="E3:K3"/>
    <mergeCell ref="I4:I5"/>
    <mergeCell ref="J4:K4"/>
    <mergeCell ref="A27:H27"/>
    <mergeCell ref="A33:H33"/>
    <mergeCell ref="C6:D6"/>
    <mergeCell ref="A8:K8"/>
    <mergeCell ref="A63:H63"/>
    <mergeCell ref="H4:H5"/>
    <mergeCell ref="A3:A5"/>
    <mergeCell ref="B3:B5"/>
    <mergeCell ref="C3:D4"/>
    <mergeCell ref="G4:G5"/>
    <mergeCell ref="A35:H35"/>
    <mergeCell ref="E4:E5"/>
    <mergeCell ref="F4:F5"/>
    <mergeCell ref="A37:K37"/>
    <mergeCell ref="A43:H43"/>
    <mergeCell ref="A45:H45"/>
    <mergeCell ref="A47:K47"/>
  </mergeCells>
  <printOptions/>
  <pageMargins left="0.3937007874015748" right="0.1968503937007874" top="0.1968503937007874" bottom="0.1968503937007874" header="0" footer="0"/>
  <pageSetup horizontalDpi="600" verticalDpi="600" orientation="portrait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49"/>
  <sheetViews>
    <sheetView tabSelected="1" view="pageBreakPreview" zoomScale="60" zoomScaleNormal="75" zoomScalePageLayoutView="0" workbookViewId="0" topLeftCell="A4">
      <selection activeCell="A57" sqref="A57"/>
    </sheetView>
  </sheetViews>
  <sheetFormatPr defaultColWidth="9.140625" defaultRowHeight="15"/>
  <cols>
    <col min="1" max="1" width="48.57421875" style="1" customWidth="1"/>
    <col min="2" max="2" width="7.28125" style="1" customWidth="1"/>
    <col min="3" max="3" width="8.140625" style="1" customWidth="1"/>
    <col min="4" max="4" width="23.140625" style="1" customWidth="1"/>
    <col min="5" max="5" width="21.00390625" style="1" customWidth="1"/>
    <col min="6" max="7" width="20.8515625" style="1" customWidth="1"/>
    <col min="8" max="8" width="21.421875" style="1" customWidth="1"/>
    <col min="9" max="9" width="22.140625" style="1" customWidth="1"/>
    <col min="10" max="10" width="19.28125" style="1" customWidth="1"/>
    <col min="11" max="11" width="18.140625" style="1" customWidth="1"/>
    <col min="12" max="12" width="20.140625" style="1" customWidth="1"/>
    <col min="14" max="14" width="14.8515625" style="0" bestFit="1" customWidth="1"/>
    <col min="15" max="15" width="16.421875" style="0" customWidth="1"/>
    <col min="16" max="16" width="15.57421875" style="0" customWidth="1"/>
  </cols>
  <sheetData>
    <row r="1" spans="1:12" ht="18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521" t="s">
        <v>171</v>
      </c>
      <c r="L1" s="521"/>
    </row>
    <row r="2" spans="1:12" ht="20.25">
      <c r="A2" s="504" t="s">
        <v>199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</row>
    <row r="3" spans="1:12" ht="20.25">
      <c r="A3" s="504" t="s">
        <v>551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</row>
    <row r="4" spans="1:12" ht="5.25" customHeight="1" thickBot="1">
      <c r="A4" s="20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12" ht="45.75" customHeight="1">
      <c r="A5" s="516" t="s">
        <v>172</v>
      </c>
      <c r="B5" s="519" t="s">
        <v>173</v>
      </c>
      <c r="C5" s="519" t="s">
        <v>174</v>
      </c>
      <c r="D5" s="519" t="s">
        <v>175</v>
      </c>
      <c r="E5" s="519"/>
      <c r="F5" s="519"/>
      <c r="G5" s="519"/>
      <c r="H5" s="519"/>
      <c r="I5" s="519"/>
      <c r="J5" s="519"/>
      <c r="K5" s="519"/>
      <c r="L5" s="522"/>
    </row>
    <row r="6" spans="1:12" ht="20.25">
      <c r="A6" s="517"/>
      <c r="B6" s="512"/>
      <c r="C6" s="512"/>
      <c r="D6" s="512" t="s">
        <v>176</v>
      </c>
      <c r="E6" s="512"/>
      <c r="F6" s="512"/>
      <c r="G6" s="512" t="s">
        <v>177</v>
      </c>
      <c r="H6" s="512"/>
      <c r="I6" s="512"/>
      <c r="J6" s="512"/>
      <c r="K6" s="512"/>
      <c r="L6" s="515"/>
    </row>
    <row r="7" spans="1:12" ht="153.75" customHeight="1">
      <c r="A7" s="517"/>
      <c r="B7" s="512"/>
      <c r="C7" s="512"/>
      <c r="D7" s="512"/>
      <c r="E7" s="512"/>
      <c r="F7" s="512"/>
      <c r="G7" s="512" t="s">
        <v>7</v>
      </c>
      <c r="H7" s="512"/>
      <c r="I7" s="512"/>
      <c r="J7" s="512" t="s">
        <v>8</v>
      </c>
      <c r="K7" s="512"/>
      <c r="L7" s="515"/>
    </row>
    <row r="8" spans="1:14" ht="90" customHeight="1" thickBot="1">
      <c r="A8" s="518"/>
      <c r="B8" s="520"/>
      <c r="C8" s="520"/>
      <c r="D8" s="206" t="s">
        <v>364</v>
      </c>
      <c r="E8" s="206" t="s">
        <v>365</v>
      </c>
      <c r="F8" s="206" t="s">
        <v>366</v>
      </c>
      <c r="G8" s="206" t="s">
        <v>364</v>
      </c>
      <c r="H8" s="206" t="s">
        <v>365</v>
      </c>
      <c r="I8" s="206" t="s">
        <v>366</v>
      </c>
      <c r="J8" s="206" t="s">
        <v>364</v>
      </c>
      <c r="K8" s="206" t="s">
        <v>365</v>
      </c>
      <c r="L8" s="207" t="s">
        <v>366</v>
      </c>
      <c r="N8" s="201" t="s">
        <v>1</v>
      </c>
    </row>
    <row r="9" spans="1:16" ht="21" thickBot="1">
      <c r="A9" s="208">
        <v>1</v>
      </c>
      <c r="B9" s="209">
        <v>2</v>
      </c>
      <c r="C9" s="209">
        <v>3</v>
      </c>
      <c r="D9" s="209">
        <v>4</v>
      </c>
      <c r="E9" s="209">
        <v>5</v>
      </c>
      <c r="F9" s="209">
        <v>6</v>
      </c>
      <c r="G9" s="209">
        <v>7</v>
      </c>
      <c r="H9" s="209">
        <v>8</v>
      </c>
      <c r="I9" s="209">
        <v>9</v>
      </c>
      <c r="J9" s="209">
        <v>10</v>
      </c>
      <c r="K9" s="209">
        <v>11</v>
      </c>
      <c r="L9" s="210">
        <v>12</v>
      </c>
      <c r="N9" s="227" t="s">
        <v>2</v>
      </c>
      <c r="O9" s="227" t="s">
        <v>3</v>
      </c>
      <c r="P9" s="227" t="s">
        <v>4</v>
      </c>
    </row>
    <row r="10" spans="1:16" ht="63" customHeight="1">
      <c r="A10" s="211" t="s">
        <v>178</v>
      </c>
      <c r="B10" s="212">
        <v>1</v>
      </c>
      <c r="C10" s="212" t="s">
        <v>179</v>
      </c>
      <c r="D10" s="213">
        <f>'Таблица 2  (2018)'!E46</f>
        <v>13480430</v>
      </c>
      <c r="E10" s="213">
        <f>'Таблица 2(2019г)'!E46</f>
        <v>13722830</v>
      </c>
      <c r="F10" s="213">
        <f>'Таблица 2 (2020г)'!E46</f>
        <v>13971050</v>
      </c>
      <c r="G10" s="213">
        <f aca="true" t="shared" si="0" ref="G10:L10">G13+G11</f>
        <v>13480430</v>
      </c>
      <c r="H10" s="213">
        <f t="shared" si="0"/>
        <v>13722830</v>
      </c>
      <c r="I10" s="213">
        <f t="shared" si="0"/>
        <v>13971050</v>
      </c>
      <c r="J10" s="213">
        <f t="shared" si="0"/>
        <v>0</v>
      </c>
      <c r="K10" s="213">
        <f t="shared" si="0"/>
        <v>0</v>
      </c>
      <c r="L10" s="213">
        <f t="shared" si="0"/>
        <v>0</v>
      </c>
      <c r="N10" s="228">
        <f>D11+D13</f>
        <v>13480430</v>
      </c>
      <c r="O10" s="228">
        <f>E11+E13</f>
        <v>13722830</v>
      </c>
      <c r="P10" s="228">
        <f>F11+F13</f>
        <v>13971050</v>
      </c>
    </row>
    <row r="11" spans="1:12" ht="85.5" customHeight="1">
      <c r="A11" s="214" t="s">
        <v>180</v>
      </c>
      <c r="B11" s="205">
        <v>1001</v>
      </c>
      <c r="C11" s="205" t="s">
        <v>179</v>
      </c>
      <c r="D11" s="215">
        <f>G11+J11</f>
        <v>2138875.2</v>
      </c>
      <c r="E11" s="215">
        <f>H11+K11</f>
        <v>0</v>
      </c>
      <c r="F11" s="215">
        <f>I11+L11</f>
        <v>0</v>
      </c>
      <c r="G11" s="215">
        <v>2138875.2</v>
      </c>
      <c r="H11" s="215">
        <v>0</v>
      </c>
      <c r="I11" s="215">
        <v>0</v>
      </c>
      <c r="J11" s="215">
        <v>0</v>
      </c>
      <c r="K11" s="215">
        <v>0</v>
      </c>
      <c r="L11" s="216">
        <v>0</v>
      </c>
    </row>
    <row r="12" spans="1:12" ht="29.25" customHeight="1" hidden="1">
      <c r="A12" s="214"/>
      <c r="B12" s="217"/>
      <c r="C12" s="217"/>
      <c r="D12" s="215"/>
      <c r="E12" s="215"/>
      <c r="F12" s="215"/>
      <c r="G12" s="215"/>
      <c r="H12" s="215"/>
      <c r="I12" s="215"/>
      <c r="J12" s="215"/>
      <c r="K12" s="215"/>
      <c r="L12" s="216"/>
    </row>
    <row r="13" spans="1:12" ht="84.75" customHeight="1">
      <c r="A13" s="214" t="s">
        <v>181</v>
      </c>
      <c r="B13" s="205">
        <v>2001</v>
      </c>
      <c r="C13" s="217"/>
      <c r="D13" s="215">
        <f>G13+J13</f>
        <v>11341554.8</v>
      </c>
      <c r="E13" s="215">
        <f>H13+K13</f>
        <v>13722830</v>
      </c>
      <c r="F13" s="215">
        <f>I13+L13</f>
        <v>13971050</v>
      </c>
      <c r="G13" s="218">
        <v>11341554.8</v>
      </c>
      <c r="H13" s="215">
        <v>13722830</v>
      </c>
      <c r="I13" s="215">
        <v>13971050</v>
      </c>
      <c r="J13" s="215">
        <v>0</v>
      </c>
      <c r="K13" s="215">
        <v>0</v>
      </c>
      <c r="L13" s="215">
        <v>0</v>
      </c>
    </row>
    <row r="14" spans="1:12" ht="3" customHeight="1" thickBot="1">
      <c r="A14" s="219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1"/>
    </row>
    <row r="15" spans="1:12" ht="20.25">
      <c r="A15" s="203"/>
      <c r="B15" s="204"/>
      <c r="C15" s="204"/>
      <c r="D15" s="222"/>
      <c r="E15" s="204"/>
      <c r="F15" s="204"/>
      <c r="G15" s="204"/>
      <c r="H15" s="204"/>
      <c r="I15" s="204"/>
      <c r="J15" s="204"/>
      <c r="K15" s="204"/>
      <c r="L15" s="204"/>
    </row>
    <row r="16" spans="1:12" ht="20.25">
      <c r="A16" s="203"/>
      <c r="B16" s="204"/>
      <c r="C16" s="204"/>
      <c r="D16" s="222"/>
      <c r="E16" s="222"/>
      <c r="F16" s="222"/>
      <c r="G16" s="204"/>
      <c r="H16" s="204"/>
      <c r="I16" s="204"/>
      <c r="J16" s="204"/>
      <c r="K16" s="204"/>
      <c r="L16" s="204"/>
    </row>
    <row r="17" spans="1:12" ht="20.25">
      <c r="A17" s="203"/>
      <c r="B17" s="204"/>
      <c r="C17" s="204"/>
      <c r="D17" s="204"/>
      <c r="E17" s="204"/>
      <c r="F17" s="204"/>
      <c r="G17" s="204"/>
      <c r="H17" s="503" t="s">
        <v>194</v>
      </c>
      <c r="I17" s="503"/>
      <c r="J17" s="204"/>
      <c r="K17" s="204"/>
      <c r="L17" s="204"/>
    </row>
    <row r="18" spans="1:12" ht="20.25">
      <c r="A18" s="203"/>
      <c r="B18" s="204"/>
      <c r="C18" s="204"/>
      <c r="D18" s="204"/>
      <c r="E18" s="204"/>
      <c r="F18" s="204"/>
      <c r="G18" s="204"/>
      <c r="H18" s="204"/>
      <c r="I18" s="204"/>
      <c r="J18" s="204"/>
      <c r="K18" s="223"/>
      <c r="L18" s="223"/>
    </row>
    <row r="19" spans="1:12" ht="20.25">
      <c r="A19" s="504" t="s">
        <v>200</v>
      </c>
      <c r="B19" s="504"/>
      <c r="C19" s="504"/>
      <c r="D19" s="504"/>
      <c r="E19" s="504"/>
      <c r="F19" s="504"/>
      <c r="G19" s="504"/>
      <c r="H19" s="504"/>
      <c r="I19" s="504"/>
      <c r="J19" s="224"/>
      <c r="K19" s="224"/>
      <c r="L19" s="224"/>
    </row>
    <row r="20" spans="1:12" ht="28.5" customHeight="1">
      <c r="A20" s="504" t="s">
        <v>551</v>
      </c>
      <c r="B20" s="504"/>
      <c r="C20" s="504"/>
      <c r="D20" s="504"/>
      <c r="E20" s="504"/>
      <c r="F20" s="504"/>
      <c r="G20" s="504"/>
      <c r="H20" s="504"/>
      <c r="I20" s="504"/>
      <c r="J20" s="224"/>
      <c r="K20" s="224"/>
      <c r="L20" s="224"/>
    </row>
    <row r="21" spans="1:12" ht="14.25" customHeight="1">
      <c r="A21" s="504" t="s">
        <v>303</v>
      </c>
      <c r="B21" s="504"/>
      <c r="C21" s="504"/>
      <c r="D21" s="504"/>
      <c r="E21" s="504"/>
      <c r="F21" s="504"/>
      <c r="G21" s="504"/>
      <c r="H21" s="504"/>
      <c r="I21" s="504"/>
      <c r="J21" s="224"/>
      <c r="K21" s="224"/>
      <c r="L21" s="224"/>
    </row>
    <row r="22" spans="1:12" ht="14.25" customHeight="1" thickBot="1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</row>
    <row r="23" spans="1:12" ht="49.5" customHeight="1" thickBot="1">
      <c r="A23" s="502" t="s">
        <v>172</v>
      </c>
      <c r="B23" s="498"/>
      <c r="C23" s="498"/>
      <c r="D23" s="498"/>
      <c r="E23" s="498" t="s">
        <v>173</v>
      </c>
      <c r="F23" s="498"/>
      <c r="G23" s="486" t="s">
        <v>343</v>
      </c>
      <c r="H23" s="487"/>
      <c r="I23" s="488"/>
      <c r="J23" s="204"/>
      <c r="K23" s="204"/>
      <c r="L23" s="204"/>
    </row>
    <row r="24" spans="1:12" ht="14.25" customHeight="1" thickBot="1">
      <c r="A24" s="496">
        <v>1</v>
      </c>
      <c r="B24" s="497"/>
      <c r="C24" s="497"/>
      <c r="D24" s="497"/>
      <c r="E24" s="482">
        <v>2</v>
      </c>
      <c r="F24" s="483"/>
      <c r="G24" s="482">
        <v>3</v>
      </c>
      <c r="H24" s="484"/>
      <c r="I24" s="485"/>
      <c r="J24" s="204"/>
      <c r="K24" s="204"/>
      <c r="L24" s="204"/>
    </row>
    <row r="25" spans="1:12" ht="29.25" customHeight="1">
      <c r="A25" s="510" t="s">
        <v>192</v>
      </c>
      <c r="B25" s="511"/>
      <c r="C25" s="511"/>
      <c r="D25" s="511"/>
      <c r="E25" s="493" t="s">
        <v>201</v>
      </c>
      <c r="F25" s="493"/>
      <c r="G25" s="513">
        <v>28521.61</v>
      </c>
      <c r="H25" s="513"/>
      <c r="I25" s="514"/>
      <c r="J25" s="204"/>
      <c r="K25" s="204"/>
      <c r="L25" s="204"/>
    </row>
    <row r="26" spans="1:12" ht="28.5" customHeight="1">
      <c r="A26" s="508" t="s">
        <v>193</v>
      </c>
      <c r="B26" s="509"/>
      <c r="C26" s="509"/>
      <c r="D26" s="509"/>
      <c r="E26" s="499" t="s">
        <v>202</v>
      </c>
      <c r="F26" s="499"/>
      <c r="G26" s="500">
        <v>0</v>
      </c>
      <c r="H26" s="500"/>
      <c r="I26" s="501"/>
      <c r="J26" s="204"/>
      <c r="K26" s="204"/>
      <c r="L26" s="204"/>
    </row>
    <row r="27" spans="1:12" ht="29.25" customHeight="1">
      <c r="A27" s="508" t="s">
        <v>195</v>
      </c>
      <c r="B27" s="509"/>
      <c r="C27" s="509"/>
      <c r="D27" s="509"/>
      <c r="E27" s="499" t="s">
        <v>203</v>
      </c>
      <c r="F27" s="499"/>
      <c r="G27" s="500"/>
      <c r="H27" s="500"/>
      <c r="I27" s="501"/>
      <c r="J27" s="204"/>
      <c r="K27" s="204"/>
      <c r="L27" s="204"/>
    </row>
    <row r="28" spans="1:12" ht="8.25" customHeight="1" hidden="1">
      <c r="A28" s="508"/>
      <c r="B28" s="509"/>
      <c r="C28" s="509"/>
      <c r="D28" s="509"/>
      <c r="E28" s="481"/>
      <c r="F28" s="481"/>
      <c r="G28" s="500"/>
      <c r="H28" s="500"/>
      <c r="I28" s="501"/>
      <c r="J28" s="204"/>
      <c r="K28" s="204"/>
      <c r="L28" s="204"/>
    </row>
    <row r="29" spans="1:12" ht="21" thickBot="1">
      <c r="A29" s="505" t="s">
        <v>196</v>
      </c>
      <c r="B29" s="506"/>
      <c r="C29" s="506"/>
      <c r="D29" s="506"/>
      <c r="E29" s="507" t="s">
        <v>204</v>
      </c>
      <c r="F29" s="507"/>
      <c r="G29" s="489"/>
      <c r="H29" s="489"/>
      <c r="I29" s="490"/>
      <c r="J29" s="204"/>
      <c r="K29" s="204"/>
      <c r="L29" s="204"/>
    </row>
    <row r="30" spans="1:12" ht="20.25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</row>
    <row r="31" spans="1:12" ht="20.25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</row>
    <row r="32" spans="1:12" ht="20.25">
      <c r="A32" s="203"/>
      <c r="B32" s="204"/>
      <c r="C32" s="204"/>
      <c r="D32" s="204"/>
      <c r="E32" s="204"/>
      <c r="F32" s="204"/>
      <c r="G32" s="204"/>
      <c r="H32" s="503" t="s">
        <v>198</v>
      </c>
      <c r="I32" s="503"/>
      <c r="J32" s="204"/>
      <c r="K32" s="204"/>
      <c r="L32" s="204"/>
    </row>
    <row r="33" spans="1:12" ht="20.25">
      <c r="A33" s="504" t="s">
        <v>260</v>
      </c>
      <c r="B33" s="504"/>
      <c r="C33" s="504"/>
      <c r="D33" s="504"/>
      <c r="E33" s="504"/>
      <c r="F33" s="504"/>
      <c r="G33" s="504"/>
      <c r="H33" s="504"/>
      <c r="I33" s="504"/>
      <c r="J33" s="224"/>
      <c r="K33" s="224"/>
      <c r="L33" s="224"/>
    </row>
    <row r="34" spans="1:12" ht="14.25" customHeight="1" thickBot="1">
      <c r="A34" s="504"/>
      <c r="B34" s="504"/>
      <c r="C34" s="504"/>
      <c r="D34" s="504"/>
      <c r="E34" s="504"/>
      <c r="F34" s="504"/>
      <c r="G34" s="504"/>
      <c r="H34" s="504"/>
      <c r="I34" s="504"/>
      <c r="J34" s="504"/>
      <c r="K34" s="504"/>
      <c r="L34" s="504"/>
    </row>
    <row r="35" spans="1:12" ht="49.5" customHeight="1" thickBot="1">
      <c r="A35" s="502" t="s">
        <v>172</v>
      </c>
      <c r="B35" s="498"/>
      <c r="C35" s="498"/>
      <c r="D35" s="498"/>
      <c r="E35" s="498" t="s">
        <v>173</v>
      </c>
      <c r="F35" s="498"/>
      <c r="G35" s="486" t="s">
        <v>302</v>
      </c>
      <c r="H35" s="487"/>
      <c r="I35" s="488"/>
      <c r="J35" s="204"/>
      <c r="K35" s="204"/>
      <c r="L35" s="204"/>
    </row>
    <row r="36" spans="1:12" ht="14.25" customHeight="1" thickBot="1">
      <c r="A36" s="496">
        <v>1</v>
      </c>
      <c r="B36" s="497"/>
      <c r="C36" s="497"/>
      <c r="D36" s="497"/>
      <c r="E36" s="482">
        <v>2</v>
      </c>
      <c r="F36" s="483"/>
      <c r="G36" s="482">
        <v>3</v>
      </c>
      <c r="H36" s="484"/>
      <c r="I36" s="485"/>
      <c r="J36" s="204"/>
      <c r="K36" s="204"/>
      <c r="L36" s="204"/>
    </row>
    <row r="37" spans="1:12" ht="38.25" customHeight="1">
      <c r="A37" s="491" t="s">
        <v>197</v>
      </c>
      <c r="B37" s="492"/>
      <c r="C37" s="492"/>
      <c r="D37" s="492"/>
      <c r="E37" s="493" t="s">
        <v>201</v>
      </c>
      <c r="F37" s="493"/>
      <c r="G37" s="494"/>
      <c r="H37" s="494"/>
      <c r="I37" s="495"/>
      <c r="J37" s="204"/>
      <c r="K37" s="204"/>
      <c r="L37" s="204"/>
    </row>
    <row r="38" spans="1:12" ht="93.75" customHeight="1">
      <c r="A38" s="470" t="s">
        <v>261</v>
      </c>
      <c r="B38" s="471"/>
      <c r="C38" s="471"/>
      <c r="D38" s="472"/>
      <c r="E38" s="467" t="s">
        <v>202</v>
      </c>
      <c r="F38" s="467"/>
      <c r="G38" s="468"/>
      <c r="H38" s="468"/>
      <c r="I38" s="469"/>
      <c r="J38" s="204"/>
      <c r="K38" s="204"/>
      <c r="L38" s="204"/>
    </row>
    <row r="39" spans="1:12" ht="47.25" customHeight="1" thickBot="1">
      <c r="A39" s="473" t="s">
        <v>386</v>
      </c>
      <c r="B39" s="474"/>
      <c r="C39" s="474"/>
      <c r="D39" s="475"/>
      <c r="E39" s="476" t="s">
        <v>203</v>
      </c>
      <c r="F39" s="477"/>
      <c r="G39" s="478" t="s">
        <v>141</v>
      </c>
      <c r="H39" s="479"/>
      <c r="I39" s="480"/>
      <c r="J39" s="204"/>
      <c r="K39" s="204"/>
      <c r="L39" s="204"/>
    </row>
    <row r="40" spans="1:12" ht="20.25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</row>
    <row r="41" spans="1:12" ht="21">
      <c r="A41" s="225"/>
      <c r="B41" s="204"/>
      <c r="C41" s="204"/>
      <c r="D41" s="226"/>
      <c r="E41" s="226"/>
      <c r="F41" s="226"/>
      <c r="G41" s="226"/>
      <c r="H41" s="226"/>
      <c r="I41" s="226"/>
      <c r="J41" s="226"/>
      <c r="K41" s="226"/>
      <c r="L41" s="226"/>
    </row>
    <row r="42" spans="1:12" ht="21">
      <c r="A42" s="523" t="s">
        <v>528</v>
      </c>
      <c r="B42" s="523"/>
      <c r="C42" s="523"/>
      <c r="D42" s="523"/>
      <c r="E42" s="366"/>
      <c r="F42" s="366"/>
      <c r="G42" s="524" t="s">
        <v>407</v>
      </c>
      <c r="H42" s="524"/>
      <c r="I42" s="226"/>
      <c r="J42" s="226"/>
      <c r="K42" s="226"/>
      <c r="L42" s="226"/>
    </row>
    <row r="43" spans="1:12" ht="21">
      <c r="A43" s="525"/>
      <c r="B43" s="525"/>
      <c r="C43" s="525"/>
      <c r="D43" s="367"/>
      <c r="E43" s="368" t="s">
        <v>248</v>
      </c>
      <c r="F43" s="368"/>
      <c r="G43" s="526" t="s">
        <v>249</v>
      </c>
      <c r="H43" s="526"/>
      <c r="I43" s="226"/>
      <c r="J43" s="226"/>
      <c r="K43" s="226"/>
      <c r="L43" s="226"/>
    </row>
    <row r="44" spans="1:12" ht="21">
      <c r="A44" s="525" t="s">
        <v>529</v>
      </c>
      <c r="B44" s="525"/>
      <c r="C44" s="525"/>
      <c r="D44" s="525"/>
      <c r="E44" s="366"/>
      <c r="F44" s="366"/>
      <c r="G44" s="524" t="s">
        <v>530</v>
      </c>
      <c r="H44" s="524"/>
      <c r="I44" s="226"/>
      <c r="J44" s="226"/>
      <c r="K44" s="226"/>
      <c r="L44" s="226"/>
    </row>
    <row r="45" spans="1:12" ht="21">
      <c r="A45" s="369"/>
      <c r="B45" s="369"/>
      <c r="C45" s="369"/>
      <c r="D45" s="370"/>
      <c r="E45" s="370" t="s">
        <v>248</v>
      </c>
      <c r="F45" s="370"/>
      <c r="G45" s="526" t="s">
        <v>249</v>
      </c>
      <c r="H45" s="526"/>
      <c r="I45" s="226"/>
      <c r="J45" s="226"/>
      <c r="K45" s="226"/>
      <c r="L45" s="226"/>
    </row>
    <row r="46" spans="1:12" ht="21">
      <c r="A46" s="525" t="s">
        <v>531</v>
      </c>
      <c r="B46" s="525"/>
      <c r="C46" s="525"/>
      <c r="D46" s="525"/>
      <c r="E46" s="366"/>
      <c r="F46" s="366"/>
      <c r="G46" s="524" t="s">
        <v>530</v>
      </c>
      <c r="H46" s="524"/>
      <c r="I46" s="226"/>
      <c r="J46" s="226"/>
      <c r="K46" s="226"/>
      <c r="L46" s="226"/>
    </row>
    <row r="47" spans="1:12" ht="44.25" customHeight="1">
      <c r="A47" s="525" t="s">
        <v>552</v>
      </c>
      <c r="B47" s="525"/>
      <c r="C47" s="369"/>
      <c r="D47" s="370"/>
      <c r="E47" s="370" t="s">
        <v>248</v>
      </c>
      <c r="F47" s="370"/>
      <c r="G47" s="526" t="s">
        <v>249</v>
      </c>
      <c r="H47" s="526"/>
      <c r="I47" s="204"/>
      <c r="J47" s="204"/>
      <c r="K47" s="204"/>
      <c r="L47" s="204"/>
    </row>
    <row r="48" spans="1:12" ht="20.25">
      <c r="A48" s="527" t="s">
        <v>553</v>
      </c>
      <c r="B48" s="528"/>
      <c r="C48" s="528"/>
      <c r="D48" s="528"/>
      <c r="E48" s="528"/>
      <c r="F48" s="369"/>
      <c r="G48" s="369"/>
      <c r="H48" s="369"/>
      <c r="I48" s="204"/>
      <c r="J48" s="204"/>
      <c r="K48" s="204"/>
      <c r="L48" s="204"/>
    </row>
    <row r="49" spans="1:12" ht="20.25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</row>
  </sheetData>
  <sheetProtection/>
  <mergeCells count="66">
    <mergeCell ref="G45:H45"/>
    <mergeCell ref="A46:D46"/>
    <mergeCell ref="G46:H46"/>
    <mergeCell ref="A47:B47"/>
    <mergeCell ref="G47:H47"/>
    <mergeCell ref="A48:E48"/>
    <mergeCell ref="A42:D42"/>
    <mergeCell ref="G42:H42"/>
    <mergeCell ref="A43:C43"/>
    <mergeCell ref="G43:H43"/>
    <mergeCell ref="A44:D44"/>
    <mergeCell ref="G44:H44"/>
    <mergeCell ref="A24:D24"/>
    <mergeCell ref="K1:L1"/>
    <mergeCell ref="G7:I7"/>
    <mergeCell ref="J7:L7"/>
    <mergeCell ref="G23:I23"/>
    <mergeCell ref="D5:L5"/>
    <mergeCell ref="A2:L2"/>
    <mergeCell ref="A3:L3"/>
    <mergeCell ref="H17:I17"/>
    <mergeCell ref="E23:F23"/>
    <mergeCell ref="D6:F7"/>
    <mergeCell ref="G25:I25"/>
    <mergeCell ref="G6:L6"/>
    <mergeCell ref="A19:I19"/>
    <mergeCell ref="A21:I21"/>
    <mergeCell ref="A20:I20"/>
    <mergeCell ref="A5:A8"/>
    <mergeCell ref="B5:B8"/>
    <mergeCell ref="C5:C8"/>
    <mergeCell ref="G24:I24"/>
    <mergeCell ref="A23:D23"/>
    <mergeCell ref="E24:F24"/>
    <mergeCell ref="A29:D29"/>
    <mergeCell ref="E29:F29"/>
    <mergeCell ref="E27:F27"/>
    <mergeCell ref="A27:D27"/>
    <mergeCell ref="A28:D28"/>
    <mergeCell ref="A26:D26"/>
    <mergeCell ref="A25:D25"/>
    <mergeCell ref="E25:F25"/>
    <mergeCell ref="E26:F26"/>
    <mergeCell ref="G26:I26"/>
    <mergeCell ref="A35:D35"/>
    <mergeCell ref="H32:I32"/>
    <mergeCell ref="A34:L34"/>
    <mergeCell ref="A33:I33"/>
    <mergeCell ref="G27:I27"/>
    <mergeCell ref="G28:I28"/>
    <mergeCell ref="E28:F28"/>
    <mergeCell ref="E36:F36"/>
    <mergeCell ref="G36:I36"/>
    <mergeCell ref="G35:I35"/>
    <mergeCell ref="G29:I29"/>
    <mergeCell ref="A37:D37"/>
    <mergeCell ref="E37:F37"/>
    <mergeCell ref="G37:I37"/>
    <mergeCell ref="A36:D36"/>
    <mergeCell ref="E35:F35"/>
    <mergeCell ref="E38:F38"/>
    <mergeCell ref="G38:I38"/>
    <mergeCell ref="A38:D38"/>
    <mergeCell ref="A39:D39"/>
    <mergeCell ref="E39:F39"/>
    <mergeCell ref="G39:I39"/>
  </mergeCells>
  <printOptions/>
  <pageMargins left="0.7086614173228347" right="0.2362204724409449" top="0.2755905511811024" bottom="0.31496062992125984" header="0.31496062992125984" footer="0.31496062992125984"/>
  <pageSetup fitToHeight="1" fitToWidth="1" horizontalDpi="600" verticalDpi="600" orientation="portrait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7"/>
  <sheetViews>
    <sheetView view="pageBreakPreview" zoomScale="60" zoomScalePageLayoutView="0" workbookViewId="0" topLeftCell="A28">
      <selection activeCell="F46" sqref="F46"/>
    </sheetView>
  </sheetViews>
  <sheetFormatPr defaultColWidth="9.140625" defaultRowHeight="15"/>
  <cols>
    <col min="1" max="1" width="9.421875" style="23" customWidth="1"/>
    <col min="2" max="2" width="39.8515625" style="23" customWidth="1"/>
    <col min="3" max="3" width="14.57421875" style="23" customWidth="1"/>
    <col min="4" max="4" width="13.7109375" style="23" customWidth="1"/>
    <col min="5" max="5" width="20.00390625" style="23" customWidth="1"/>
    <col min="6" max="6" width="16.57421875" style="23" customWidth="1"/>
    <col min="7" max="7" width="14.28125" style="23" customWidth="1"/>
    <col min="8" max="8" width="14.8515625" style="23" customWidth="1"/>
    <col min="9" max="9" width="16.8515625" style="23" customWidth="1"/>
    <col min="10" max="10" width="13.421875" style="23" customWidth="1"/>
    <col min="11" max="16384" width="9.140625" style="23" customWidth="1"/>
  </cols>
  <sheetData>
    <row r="1" spans="1:8" ht="17.25" customHeight="1">
      <c r="A1" s="529" t="s">
        <v>312</v>
      </c>
      <c r="B1" s="529"/>
      <c r="C1" s="529"/>
      <c r="D1" s="529"/>
      <c r="E1" s="529"/>
      <c r="F1" s="529"/>
      <c r="G1" s="529"/>
      <c r="H1" s="22"/>
    </row>
    <row r="2" spans="1:8" ht="38.25" customHeight="1">
      <c r="A2" s="530" t="s">
        <v>409</v>
      </c>
      <c r="B2" s="531"/>
      <c r="C2" s="531"/>
      <c r="D2" s="531"/>
      <c r="E2" s="531"/>
      <c r="F2" s="531"/>
      <c r="G2" s="532"/>
      <c r="H2" s="24"/>
    </row>
    <row r="3" spans="1:8" ht="16.5" customHeight="1">
      <c r="A3" s="533" t="s">
        <v>304</v>
      </c>
      <c r="B3" s="533"/>
      <c r="C3" s="533"/>
      <c r="D3" s="533"/>
      <c r="E3" s="533"/>
      <c r="F3" s="533"/>
      <c r="G3" s="533"/>
      <c r="H3" s="25"/>
    </row>
    <row r="4" spans="1:8" s="26" customFormat="1" ht="43.5" customHeight="1">
      <c r="A4" s="534" t="s">
        <v>424</v>
      </c>
      <c r="B4" s="534"/>
      <c r="C4" s="534"/>
      <c r="D4" s="534"/>
      <c r="E4" s="534"/>
      <c r="F4" s="534"/>
      <c r="G4" s="90"/>
      <c r="H4" s="13"/>
    </row>
    <row r="5" spans="1:7" s="26" customFormat="1" ht="16.5" customHeight="1">
      <c r="A5" s="91"/>
      <c r="B5" s="7"/>
      <c r="C5" s="7"/>
      <c r="D5" s="7"/>
      <c r="E5" s="7"/>
      <c r="F5" s="7"/>
      <c r="G5" s="7"/>
    </row>
    <row r="6" spans="1:7" s="26" customFormat="1" ht="17.25" customHeight="1">
      <c r="A6" s="535" t="s">
        <v>267</v>
      </c>
      <c r="B6" s="535"/>
      <c r="C6" s="535"/>
      <c r="D6" s="535"/>
      <c r="E6" s="535"/>
      <c r="F6" s="535"/>
      <c r="G6" s="7"/>
    </row>
    <row r="7" spans="1:7" s="27" customFormat="1" ht="17.25" customHeight="1">
      <c r="A7" s="536" t="s">
        <v>344</v>
      </c>
      <c r="B7" s="536"/>
      <c r="C7" s="537"/>
      <c r="D7" s="537"/>
      <c r="E7" s="537"/>
      <c r="F7" s="537"/>
      <c r="G7" s="10"/>
    </row>
    <row r="8" spans="1:7" s="26" customFormat="1" ht="15.75" customHeight="1">
      <c r="A8" s="536" t="s">
        <v>345</v>
      </c>
      <c r="B8" s="536"/>
      <c r="C8" s="14"/>
      <c r="D8" s="14"/>
      <c r="E8" s="14"/>
      <c r="F8" s="14"/>
      <c r="G8" s="7"/>
    </row>
    <row r="9" spans="1:7" s="27" customFormat="1" ht="14.25" customHeight="1">
      <c r="A9" s="538" t="s">
        <v>544</v>
      </c>
      <c r="B9" s="538"/>
      <c r="C9" s="538"/>
      <c r="D9" s="538"/>
      <c r="E9" s="538"/>
      <c r="F9" s="538"/>
      <c r="G9" s="10"/>
    </row>
    <row r="10" spans="1:7" s="29" customFormat="1" ht="25.5" customHeight="1">
      <c r="A10" s="539" t="s">
        <v>316</v>
      </c>
      <c r="B10" s="539"/>
      <c r="C10" s="539"/>
      <c r="D10" s="539"/>
      <c r="E10" s="539"/>
      <c r="F10" s="539"/>
      <c r="G10" s="92"/>
    </row>
    <row r="11" spans="1:9" s="26" customFormat="1" ht="15" customHeight="1">
      <c r="A11" s="540" t="s">
        <v>268</v>
      </c>
      <c r="B11" s="540" t="s">
        <v>264</v>
      </c>
      <c r="C11" s="540" t="s">
        <v>269</v>
      </c>
      <c r="D11" s="540" t="s">
        <v>270</v>
      </c>
      <c r="E11" s="540"/>
      <c r="F11" s="540"/>
      <c r="G11" s="540"/>
      <c r="H11" s="540" t="s">
        <v>271</v>
      </c>
      <c r="I11" s="541" t="s">
        <v>388</v>
      </c>
    </row>
    <row r="12" spans="1:9" s="26" customFormat="1" ht="12.75" customHeight="1">
      <c r="A12" s="540"/>
      <c r="B12" s="540"/>
      <c r="C12" s="540"/>
      <c r="D12" s="540" t="s">
        <v>184</v>
      </c>
      <c r="E12" s="540" t="s">
        <v>177</v>
      </c>
      <c r="F12" s="540"/>
      <c r="G12" s="540"/>
      <c r="H12" s="540"/>
      <c r="I12" s="540"/>
    </row>
    <row r="13" spans="1:13" s="26" customFormat="1" ht="39" customHeight="1">
      <c r="A13" s="540"/>
      <c r="B13" s="540"/>
      <c r="C13" s="540"/>
      <c r="D13" s="540"/>
      <c r="E13" s="58" t="s">
        <v>272</v>
      </c>
      <c r="F13" s="58" t="s">
        <v>273</v>
      </c>
      <c r="G13" s="58" t="s">
        <v>274</v>
      </c>
      <c r="H13" s="540"/>
      <c r="I13" s="540"/>
      <c r="J13" s="30"/>
      <c r="K13" s="30"/>
      <c r="L13" s="30"/>
      <c r="M13" s="30"/>
    </row>
    <row r="14" spans="1:13" s="32" customFormat="1" ht="12.75">
      <c r="A14" s="58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  <c r="J14" s="31"/>
      <c r="K14" s="31"/>
      <c r="L14" s="31"/>
      <c r="M14" s="31"/>
    </row>
    <row r="15" spans="1:13" s="26" customFormat="1" ht="31.5">
      <c r="A15" s="61" t="s">
        <v>317</v>
      </c>
      <c r="B15" s="302" t="s">
        <v>425</v>
      </c>
      <c r="C15" s="303">
        <v>5</v>
      </c>
      <c r="D15" s="305">
        <f>E15+F15+G15</f>
        <v>26808</v>
      </c>
      <c r="E15" s="306">
        <v>21506</v>
      </c>
      <c r="F15" s="305">
        <v>4302</v>
      </c>
      <c r="G15" s="305">
        <v>1000</v>
      </c>
      <c r="H15" s="305">
        <f>D15*30/100</f>
        <v>8042.4</v>
      </c>
      <c r="I15" s="307">
        <f>((D15+H15)*C15)*12</f>
        <v>2091024</v>
      </c>
      <c r="J15" s="33"/>
      <c r="K15" s="35"/>
      <c r="L15" s="35"/>
      <c r="M15" s="35"/>
    </row>
    <row r="16" spans="1:13" s="26" customFormat="1" ht="15.75" customHeight="1">
      <c r="A16" s="61" t="s">
        <v>318</v>
      </c>
      <c r="B16" s="302" t="s">
        <v>426</v>
      </c>
      <c r="C16" s="303">
        <v>36</v>
      </c>
      <c r="D16" s="305">
        <f>E16+F16+G16</f>
        <v>15136</v>
      </c>
      <c r="E16" s="306">
        <v>7684</v>
      </c>
      <c r="F16" s="305">
        <v>3073</v>
      </c>
      <c r="G16" s="305">
        <v>4379</v>
      </c>
      <c r="H16" s="305">
        <f>D16*30/100</f>
        <v>4540.8</v>
      </c>
      <c r="I16" s="307">
        <f>((D16+H16)*C16)*12</f>
        <v>8500377.6</v>
      </c>
      <c r="J16" s="33"/>
      <c r="K16" s="35"/>
      <c r="L16" s="35"/>
      <c r="M16" s="35"/>
    </row>
    <row r="17" spans="1:13" s="26" customFormat="1" ht="15.75">
      <c r="A17" s="61" t="s">
        <v>319</v>
      </c>
      <c r="B17" s="302" t="s">
        <v>427</v>
      </c>
      <c r="C17" s="303">
        <v>9</v>
      </c>
      <c r="D17" s="305">
        <f>E17+F17+G17</f>
        <v>10642.45</v>
      </c>
      <c r="E17" s="306">
        <v>6321</v>
      </c>
      <c r="F17" s="305">
        <v>3321</v>
      </c>
      <c r="G17" s="305">
        <v>1000.45</v>
      </c>
      <c r="H17" s="305">
        <f>D17*30/100</f>
        <v>3192.735</v>
      </c>
      <c r="I17" s="307">
        <f>((D17+H17)*C17)*12</f>
        <v>1494199.98</v>
      </c>
      <c r="J17" s="33"/>
      <c r="K17" s="35"/>
      <c r="L17" s="35"/>
      <c r="M17" s="35"/>
    </row>
    <row r="18" spans="1:15" s="26" customFormat="1" ht="15.75">
      <c r="A18" s="61" t="s">
        <v>320</v>
      </c>
      <c r="B18" s="302" t="s">
        <v>428</v>
      </c>
      <c r="C18" s="304">
        <v>50.5</v>
      </c>
      <c r="D18" s="305">
        <f>E18+F18+G18</f>
        <v>7904</v>
      </c>
      <c r="E18" s="306">
        <v>5000</v>
      </c>
      <c r="F18" s="305">
        <v>1000</v>
      </c>
      <c r="G18" s="305">
        <v>1904</v>
      </c>
      <c r="H18" s="305">
        <f>D18*30/100</f>
        <v>2371.2</v>
      </c>
      <c r="I18" s="307">
        <f>((D18+H18)*C18)*12</f>
        <v>6226771.2</v>
      </c>
      <c r="J18" s="33"/>
      <c r="K18" s="35"/>
      <c r="L18" s="35"/>
      <c r="M18" s="35"/>
      <c r="O18" s="36"/>
    </row>
    <row r="19" spans="1:13" s="26" customFormat="1" ht="15.75" customHeight="1">
      <c r="A19" s="542" t="s">
        <v>361</v>
      </c>
      <c r="B19" s="542"/>
      <c r="C19" s="248">
        <f>SUM(C15:C18)</f>
        <v>100.5</v>
      </c>
      <c r="D19" s="76">
        <f>SUM(D15:D18)</f>
        <v>60490.45</v>
      </c>
      <c r="E19" s="76" t="s">
        <v>275</v>
      </c>
      <c r="F19" s="76" t="s">
        <v>275</v>
      </c>
      <c r="G19" s="76" t="s">
        <v>275</v>
      </c>
      <c r="H19" s="76">
        <f>SUM(H15:H18)</f>
        <v>18147.135000000002</v>
      </c>
      <c r="I19" s="76">
        <f>ROUND(SUM(I15:I18),0)</f>
        <v>18312373</v>
      </c>
      <c r="J19" s="33"/>
      <c r="K19" s="37"/>
      <c r="L19" s="35"/>
      <c r="M19" s="35"/>
    </row>
    <row r="20" spans="1:7" s="26" customFormat="1" ht="21" customHeight="1">
      <c r="A20" s="536" t="s">
        <v>389</v>
      </c>
      <c r="B20" s="536"/>
      <c r="C20" s="14"/>
      <c r="D20" s="14"/>
      <c r="E20" s="14"/>
      <c r="F20" s="14"/>
      <c r="G20" s="7"/>
    </row>
    <row r="21" spans="1:7" s="26" customFormat="1" ht="21" customHeight="1">
      <c r="A21" s="538" t="s">
        <v>346</v>
      </c>
      <c r="B21" s="538"/>
      <c r="C21" s="14"/>
      <c r="D21" s="14"/>
      <c r="E21" s="14"/>
      <c r="F21" s="14"/>
      <c r="G21" s="7"/>
    </row>
    <row r="22" spans="1:8" s="27" customFormat="1" ht="21" customHeight="1">
      <c r="A22" s="538" t="s">
        <v>544</v>
      </c>
      <c r="B22" s="538"/>
      <c r="C22" s="538"/>
      <c r="D22" s="538"/>
      <c r="E22" s="538"/>
      <c r="F22" s="538"/>
      <c r="G22" s="94"/>
      <c r="H22" s="40"/>
    </row>
    <row r="23" spans="1:7" s="38" customFormat="1" ht="48.75" customHeight="1">
      <c r="A23" s="543" t="s">
        <v>321</v>
      </c>
      <c r="B23" s="543"/>
      <c r="C23" s="543"/>
      <c r="D23" s="543"/>
      <c r="E23" s="543"/>
      <c r="F23" s="543"/>
      <c r="G23" s="11"/>
    </row>
    <row r="24" spans="1:7" s="32" customFormat="1" ht="37.5" customHeight="1">
      <c r="A24" s="58" t="s">
        <v>268</v>
      </c>
      <c r="B24" s="58" t="s">
        <v>280</v>
      </c>
      <c r="C24" s="540" t="s">
        <v>281</v>
      </c>
      <c r="D24" s="540"/>
      <c r="E24" s="58" t="s">
        <v>15</v>
      </c>
      <c r="F24" s="89"/>
      <c r="G24" s="8"/>
    </row>
    <row r="25" spans="1:7" s="32" customFormat="1" ht="12.75">
      <c r="A25" s="58">
        <v>1</v>
      </c>
      <c r="B25" s="58">
        <v>2</v>
      </c>
      <c r="C25" s="540">
        <v>3</v>
      </c>
      <c r="D25" s="540"/>
      <c r="E25" s="58">
        <v>4</v>
      </c>
      <c r="F25" s="89"/>
      <c r="G25" s="8"/>
    </row>
    <row r="26" spans="1:7" s="26" customFormat="1" ht="126.75" customHeight="1">
      <c r="A26" s="233" t="s">
        <v>9</v>
      </c>
      <c r="B26" s="229" t="s">
        <v>322</v>
      </c>
      <c r="C26" s="544">
        <f>I19</f>
        <v>18312373</v>
      </c>
      <c r="D26" s="544"/>
      <c r="E26" s="230">
        <f>C26*30.2%+0.35</f>
        <v>5530336.995999999</v>
      </c>
      <c r="F26" s="96"/>
      <c r="G26" s="7"/>
    </row>
    <row r="27" spans="1:7" s="26" customFormat="1" ht="15.75" customHeight="1">
      <c r="A27" s="545" t="s">
        <v>311</v>
      </c>
      <c r="B27" s="545"/>
      <c r="C27" s="546" t="s">
        <v>275</v>
      </c>
      <c r="D27" s="546"/>
      <c r="E27" s="231">
        <f>E26</f>
        <v>5530336.995999999</v>
      </c>
      <c r="F27" s="97"/>
      <c r="G27" s="7"/>
    </row>
    <row r="28" spans="1:7" s="26" customFormat="1" ht="114" customHeight="1">
      <c r="A28" s="233" t="s">
        <v>10</v>
      </c>
      <c r="B28" s="229" t="s">
        <v>322</v>
      </c>
      <c r="C28" s="544">
        <v>0</v>
      </c>
      <c r="D28" s="544"/>
      <c r="E28" s="230">
        <f>C28*30.2%</f>
        <v>0</v>
      </c>
      <c r="F28" s="96"/>
      <c r="G28" s="7"/>
    </row>
    <row r="29" spans="1:7" s="26" customFormat="1" ht="20.25" customHeight="1">
      <c r="A29" s="547" t="s">
        <v>361</v>
      </c>
      <c r="B29" s="547"/>
      <c r="C29" s="548" t="s">
        <v>275</v>
      </c>
      <c r="D29" s="548"/>
      <c r="E29" s="76">
        <f>E28</f>
        <v>0</v>
      </c>
      <c r="F29" s="84"/>
      <c r="G29" s="7"/>
    </row>
    <row r="30" spans="1:7" s="27" customFormat="1" ht="21" customHeight="1">
      <c r="A30" s="536" t="s">
        <v>347</v>
      </c>
      <c r="B30" s="536"/>
      <c r="C30" s="537"/>
      <c r="D30" s="537"/>
      <c r="E30" s="537"/>
      <c r="F30" s="537"/>
      <c r="G30" s="10"/>
    </row>
    <row r="31" spans="1:7" s="26" customFormat="1" ht="17.25" customHeight="1">
      <c r="A31" s="536" t="s">
        <v>348</v>
      </c>
      <c r="B31" s="536"/>
      <c r="C31" s="14"/>
      <c r="D31" s="14"/>
      <c r="E31" s="14"/>
      <c r="F31" s="14"/>
      <c r="G31" s="7"/>
    </row>
    <row r="32" spans="1:7" s="27" customFormat="1" ht="14.25" customHeight="1">
      <c r="A32" s="538" t="s">
        <v>544</v>
      </c>
      <c r="B32" s="538"/>
      <c r="C32" s="538"/>
      <c r="D32" s="538"/>
      <c r="E32" s="538"/>
      <c r="F32" s="538"/>
      <c r="G32" s="10"/>
    </row>
    <row r="33" spans="1:7" s="38" customFormat="1" ht="23.25" customHeight="1">
      <c r="A33" s="549" t="s">
        <v>323</v>
      </c>
      <c r="B33" s="549"/>
      <c r="C33" s="549"/>
      <c r="D33" s="549"/>
      <c r="E33" s="549"/>
      <c r="F33" s="549"/>
      <c r="G33" s="11"/>
    </row>
    <row r="34" spans="1:7" s="32" customFormat="1" ht="40.5" customHeight="1">
      <c r="A34" s="58" t="s">
        <v>268</v>
      </c>
      <c r="B34" s="58" t="s">
        <v>265</v>
      </c>
      <c r="C34" s="58" t="s">
        <v>324</v>
      </c>
      <c r="D34" s="58" t="s">
        <v>325</v>
      </c>
      <c r="E34" s="58" t="s">
        <v>276</v>
      </c>
      <c r="F34" s="58" t="s">
        <v>153</v>
      </c>
      <c r="G34" s="8"/>
    </row>
    <row r="35" spans="1:7" s="32" customFormat="1" ht="12.75">
      <c r="A35" s="58">
        <v>1</v>
      </c>
      <c r="B35" s="58">
        <v>2</v>
      </c>
      <c r="C35" s="58">
        <v>3</v>
      </c>
      <c r="D35" s="58">
        <v>4</v>
      </c>
      <c r="E35" s="58">
        <v>5</v>
      </c>
      <c r="F35" s="58">
        <v>6</v>
      </c>
      <c r="G35" s="8"/>
    </row>
    <row r="36" spans="1:7" s="26" customFormat="1" ht="33" customHeight="1">
      <c r="A36" s="235" t="s">
        <v>11</v>
      </c>
      <c r="B36" s="308" t="s">
        <v>429</v>
      </c>
      <c r="C36" s="309">
        <v>100</v>
      </c>
      <c r="D36" s="309">
        <v>2</v>
      </c>
      <c r="E36" s="310">
        <v>8</v>
      </c>
      <c r="F36" s="311">
        <v>1600</v>
      </c>
      <c r="G36" s="7"/>
    </row>
    <row r="37" spans="1:7" s="26" customFormat="1" ht="34.5" customHeight="1">
      <c r="A37" s="235" t="s">
        <v>12</v>
      </c>
      <c r="B37" s="308" t="s">
        <v>430</v>
      </c>
      <c r="C37" s="309">
        <v>56.25</v>
      </c>
      <c r="D37" s="309">
        <v>2</v>
      </c>
      <c r="E37" s="310">
        <v>8</v>
      </c>
      <c r="F37" s="311">
        <v>900</v>
      </c>
      <c r="G37" s="7"/>
    </row>
    <row r="38" spans="1:7" s="26" customFormat="1" ht="33" customHeight="1">
      <c r="A38" s="235" t="s">
        <v>13</v>
      </c>
      <c r="B38" s="308" t="s">
        <v>431</v>
      </c>
      <c r="C38" s="309">
        <v>550</v>
      </c>
      <c r="D38" s="309">
        <v>1</v>
      </c>
      <c r="E38" s="310">
        <v>13</v>
      </c>
      <c r="F38" s="311">
        <v>7086</v>
      </c>
      <c r="G38" s="7"/>
    </row>
    <row r="39" spans="1:7" s="26" customFormat="1" ht="33" customHeight="1">
      <c r="A39" s="235" t="s">
        <v>14</v>
      </c>
      <c r="B39" s="308" t="s">
        <v>432</v>
      </c>
      <c r="C39" s="309">
        <v>2.136</v>
      </c>
      <c r="D39" s="309">
        <v>2</v>
      </c>
      <c r="E39" s="310">
        <v>365</v>
      </c>
      <c r="F39" s="311">
        <v>1560</v>
      </c>
      <c r="G39" s="7"/>
    </row>
    <row r="40" spans="1:7" s="26" customFormat="1" ht="21.75" customHeight="1">
      <c r="A40" s="550" t="s">
        <v>361</v>
      </c>
      <c r="B40" s="550"/>
      <c r="C40" s="99" t="s">
        <v>141</v>
      </c>
      <c r="D40" s="99" t="s">
        <v>275</v>
      </c>
      <c r="E40" s="99" t="s">
        <v>275</v>
      </c>
      <c r="F40" s="76">
        <f>SUM(F36:F39)</f>
        <v>11146</v>
      </c>
      <c r="G40" s="7"/>
    </row>
    <row r="41" spans="1:7" s="26" customFormat="1" ht="8.25" customHeight="1">
      <c r="A41" s="98"/>
      <c r="B41" s="98"/>
      <c r="C41" s="69"/>
      <c r="D41" s="69"/>
      <c r="E41" s="69"/>
      <c r="F41" s="84"/>
      <c r="G41" s="7"/>
    </row>
    <row r="42" spans="1:7" s="27" customFormat="1" ht="14.25" customHeight="1">
      <c r="A42" s="536" t="s">
        <v>347</v>
      </c>
      <c r="B42" s="536"/>
      <c r="C42" s="537"/>
      <c r="D42" s="537"/>
      <c r="E42" s="537"/>
      <c r="F42" s="537"/>
      <c r="G42" s="10"/>
    </row>
    <row r="43" spans="1:7" s="26" customFormat="1" ht="15" customHeight="1">
      <c r="A43" s="536" t="s">
        <v>348</v>
      </c>
      <c r="B43" s="536"/>
      <c r="C43" s="14"/>
      <c r="D43" s="14"/>
      <c r="E43" s="14"/>
      <c r="F43" s="14"/>
      <c r="G43" s="7"/>
    </row>
    <row r="44" spans="1:7" s="27" customFormat="1" ht="18" customHeight="1">
      <c r="A44" s="538" t="s">
        <v>546</v>
      </c>
      <c r="B44" s="538"/>
      <c r="C44" s="538"/>
      <c r="D44" s="538"/>
      <c r="E44" s="538"/>
      <c r="F44" s="538"/>
      <c r="G44" s="10"/>
    </row>
    <row r="45" spans="1:7" s="38" customFormat="1" ht="23.25" customHeight="1">
      <c r="A45" s="549" t="s">
        <v>339</v>
      </c>
      <c r="B45" s="549"/>
      <c r="C45" s="549"/>
      <c r="D45" s="549"/>
      <c r="E45" s="549"/>
      <c r="F45" s="549"/>
      <c r="G45" s="11"/>
    </row>
    <row r="46" spans="1:7" s="32" customFormat="1" ht="51" customHeight="1">
      <c r="A46" s="58" t="s">
        <v>268</v>
      </c>
      <c r="B46" s="58" t="s">
        <v>265</v>
      </c>
      <c r="C46" s="58" t="s">
        <v>277</v>
      </c>
      <c r="D46" s="58" t="s">
        <v>278</v>
      </c>
      <c r="E46" s="58" t="s">
        <v>279</v>
      </c>
      <c r="F46" s="70" t="s">
        <v>155</v>
      </c>
      <c r="G46" s="8"/>
    </row>
    <row r="47" spans="1:7" s="32" customFormat="1" ht="15.75">
      <c r="A47" s="66">
        <v>1</v>
      </c>
      <c r="B47" s="66">
        <v>2</v>
      </c>
      <c r="C47" s="66">
        <v>3</v>
      </c>
      <c r="D47" s="66">
        <v>4</v>
      </c>
      <c r="E47" s="66">
        <v>5</v>
      </c>
      <c r="F47" s="66">
        <v>6</v>
      </c>
      <c r="G47" s="8"/>
    </row>
    <row r="48" spans="1:7" s="26" customFormat="1" ht="32.25" customHeight="1">
      <c r="A48" s="61" t="s">
        <v>326</v>
      </c>
      <c r="B48" s="232" t="s">
        <v>433</v>
      </c>
      <c r="C48" s="312">
        <v>10</v>
      </c>
      <c r="D48" s="309">
        <v>1</v>
      </c>
      <c r="E48" s="312">
        <v>2951.4</v>
      </c>
      <c r="F48" s="311">
        <v>29514</v>
      </c>
      <c r="G48" s="7"/>
    </row>
    <row r="49" spans="1:7" s="26" customFormat="1" ht="21" customHeight="1">
      <c r="A49" s="542" t="s">
        <v>361</v>
      </c>
      <c r="B49" s="542"/>
      <c r="C49" s="99" t="s">
        <v>275</v>
      </c>
      <c r="D49" s="99" t="s">
        <v>275</v>
      </c>
      <c r="E49" s="99" t="s">
        <v>275</v>
      </c>
      <c r="F49" s="76">
        <f>SUM(F48)</f>
        <v>29514</v>
      </c>
      <c r="G49" s="7"/>
    </row>
    <row r="50" spans="1:7" s="26" customFormat="1" ht="12" customHeight="1">
      <c r="A50" s="346"/>
      <c r="B50" s="346"/>
      <c r="C50" s="69"/>
      <c r="D50" s="69"/>
      <c r="E50" s="69"/>
      <c r="F50" s="84"/>
      <c r="G50" s="7"/>
    </row>
    <row r="51" spans="1:11" s="358" customFormat="1" ht="25.5" customHeight="1">
      <c r="A51" s="356" t="s">
        <v>537</v>
      </c>
      <c r="B51" s="356"/>
      <c r="C51" s="356"/>
      <c r="D51" s="356"/>
      <c r="E51" s="357"/>
      <c r="F51" s="357"/>
      <c r="G51" s="357"/>
      <c r="H51" s="357"/>
      <c r="I51" s="357"/>
      <c r="J51" s="357"/>
      <c r="K51" s="357"/>
    </row>
    <row r="52" spans="1:11" ht="15">
      <c r="A52" s="347"/>
      <c r="B52" s="347"/>
      <c r="C52" s="347"/>
      <c r="D52" s="347"/>
      <c r="E52" s="347"/>
      <c r="F52" s="347"/>
      <c r="G52" s="347"/>
      <c r="H52" s="347"/>
      <c r="I52" s="347"/>
      <c r="J52" s="347"/>
      <c r="K52" s="347"/>
    </row>
    <row r="53" spans="1:11" ht="15">
      <c r="A53" s="347" t="s">
        <v>538</v>
      </c>
      <c r="B53" s="347"/>
      <c r="C53" s="347"/>
      <c r="D53" s="347"/>
      <c r="E53" s="347"/>
      <c r="F53" s="347"/>
      <c r="G53" s="347"/>
      <c r="H53" s="347"/>
      <c r="I53" s="347"/>
      <c r="J53" s="347"/>
      <c r="K53" s="347"/>
    </row>
    <row r="54" spans="1:11" ht="19.5" thickBot="1">
      <c r="A54" s="347" t="s">
        <v>547</v>
      </c>
      <c r="B54" s="347"/>
      <c r="C54" s="347"/>
      <c r="D54" s="347"/>
      <c r="E54" s="347"/>
      <c r="F54" s="347"/>
      <c r="G54" s="347"/>
      <c r="H54" s="347"/>
      <c r="I54" s="347"/>
      <c r="J54" s="347"/>
      <c r="K54" s="347"/>
    </row>
    <row r="55" spans="1:11" ht="25.5">
      <c r="A55" s="348" t="s">
        <v>452</v>
      </c>
      <c r="B55" s="349" t="s">
        <v>172</v>
      </c>
      <c r="C55" s="349" t="s">
        <v>533</v>
      </c>
      <c r="D55" s="349" t="s">
        <v>534</v>
      </c>
      <c r="E55" s="349" t="s">
        <v>535</v>
      </c>
      <c r="F55" s="350"/>
      <c r="G55" s="350"/>
      <c r="H55" s="347"/>
      <c r="I55" s="347"/>
      <c r="J55" s="347"/>
      <c r="K55" s="347"/>
    </row>
    <row r="56" spans="1:11" ht="15">
      <c r="A56" s="318">
        <v>1</v>
      </c>
      <c r="B56" s="319">
        <v>2</v>
      </c>
      <c r="C56" s="319">
        <v>3</v>
      </c>
      <c r="D56" s="319">
        <v>4</v>
      </c>
      <c r="E56" s="319">
        <v>5</v>
      </c>
      <c r="F56" s="350"/>
      <c r="G56" s="350"/>
      <c r="H56" s="347"/>
      <c r="I56" s="347"/>
      <c r="J56" s="347"/>
      <c r="K56" s="347"/>
    </row>
    <row r="57" spans="1:11" ht="31.5">
      <c r="A57" s="352">
        <v>1</v>
      </c>
      <c r="B57" s="353" t="s">
        <v>536</v>
      </c>
      <c r="C57" s="353">
        <v>43950</v>
      </c>
      <c r="D57" s="353">
        <v>1</v>
      </c>
      <c r="E57" s="354">
        <f>(C57*D57)</f>
        <v>43950</v>
      </c>
      <c r="F57" s="351"/>
      <c r="G57" s="351"/>
      <c r="H57" s="347"/>
      <c r="I57" s="347"/>
      <c r="J57" s="347"/>
      <c r="K57" s="347"/>
    </row>
    <row r="58" spans="1:11" ht="16.5" thickBot="1">
      <c r="A58" s="355" t="s">
        <v>224</v>
      </c>
      <c r="B58" s="364" t="s">
        <v>462</v>
      </c>
      <c r="C58" s="326" t="s">
        <v>179</v>
      </c>
      <c r="D58" s="326" t="s">
        <v>179</v>
      </c>
      <c r="E58" s="363">
        <f>SUM(E57:E57)</f>
        <v>43950</v>
      </c>
      <c r="F58" s="351"/>
      <c r="G58" s="351"/>
      <c r="H58" s="347"/>
      <c r="I58" s="347"/>
      <c r="J58" s="347"/>
      <c r="K58" s="347"/>
    </row>
    <row r="59" spans="1:7" s="26" customFormat="1" ht="23.25" customHeight="1">
      <c r="A59" s="535" t="s">
        <v>327</v>
      </c>
      <c r="B59" s="535"/>
      <c r="C59" s="535"/>
      <c r="D59" s="535"/>
      <c r="E59" s="535"/>
      <c r="F59" s="535"/>
      <c r="G59" s="7"/>
    </row>
    <row r="60" spans="1:7" s="27" customFormat="1" ht="15" customHeight="1">
      <c r="A60" s="536" t="s">
        <v>349</v>
      </c>
      <c r="B60" s="536"/>
      <c r="C60" s="537"/>
      <c r="D60" s="537"/>
      <c r="E60" s="537"/>
      <c r="F60" s="537"/>
      <c r="G60" s="10"/>
    </row>
    <row r="61" spans="1:7" s="26" customFormat="1" ht="12.75" customHeight="1">
      <c r="A61" s="536" t="s">
        <v>350</v>
      </c>
      <c r="B61" s="536"/>
      <c r="C61" s="14"/>
      <c r="D61" s="14"/>
      <c r="E61" s="14"/>
      <c r="F61" s="14"/>
      <c r="G61" s="7"/>
    </row>
    <row r="62" spans="1:7" s="27" customFormat="1" ht="15.75" customHeight="1">
      <c r="A62" s="538" t="s">
        <v>546</v>
      </c>
      <c r="B62" s="538"/>
      <c r="C62" s="538"/>
      <c r="D62" s="538"/>
      <c r="E62" s="538"/>
      <c r="F62" s="538"/>
      <c r="G62" s="10"/>
    </row>
    <row r="63" spans="1:7" s="26" customFormat="1" ht="27" customHeight="1">
      <c r="A63" s="549" t="s">
        <v>328</v>
      </c>
      <c r="B63" s="549"/>
      <c r="C63" s="549"/>
      <c r="D63" s="549"/>
      <c r="E63" s="549"/>
      <c r="F63" s="549"/>
      <c r="G63" s="7"/>
    </row>
    <row r="64" spans="1:7" s="32" customFormat="1" ht="55.5" customHeight="1">
      <c r="A64" s="58" t="s">
        <v>268</v>
      </c>
      <c r="B64" s="58" t="s">
        <v>265</v>
      </c>
      <c r="C64" s="58" t="s">
        <v>282</v>
      </c>
      <c r="D64" s="58" t="s">
        <v>283</v>
      </c>
      <c r="E64" s="58" t="s">
        <v>151</v>
      </c>
      <c r="F64" s="89"/>
      <c r="G64" s="8"/>
    </row>
    <row r="65" spans="1:7" s="32" customFormat="1" ht="12.75">
      <c r="A65" s="58">
        <v>1</v>
      </c>
      <c r="B65" s="58">
        <v>2</v>
      </c>
      <c r="C65" s="58">
        <v>3</v>
      </c>
      <c r="D65" s="58">
        <v>4</v>
      </c>
      <c r="E65" s="240">
        <v>5</v>
      </c>
      <c r="F65" s="237"/>
      <c r="G65" s="8"/>
    </row>
    <row r="66" spans="1:7" s="26" customFormat="1" ht="15.75">
      <c r="A66" s="234" t="s">
        <v>329</v>
      </c>
      <c r="B66" s="62" t="s">
        <v>290</v>
      </c>
      <c r="C66" s="21">
        <v>5219909</v>
      </c>
      <c r="D66" s="99"/>
      <c r="E66" s="21">
        <f>E68+E71</f>
        <v>114837.99800000002</v>
      </c>
      <c r="F66" s="18"/>
      <c r="G66" s="7"/>
    </row>
    <row r="67" spans="1:7" s="26" customFormat="1" ht="15.75">
      <c r="A67" s="61"/>
      <c r="B67" s="62" t="s">
        <v>291</v>
      </c>
      <c r="C67" s="99"/>
      <c r="D67" s="99"/>
      <c r="E67" s="21"/>
      <c r="F67" s="18"/>
      <c r="G67" s="7"/>
    </row>
    <row r="68" spans="1:7" s="26" customFormat="1" ht="15.75">
      <c r="A68" s="61"/>
      <c r="B68" s="101" t="s">
        <v>292</v>
      </c>
      <c r="C68" s="21">
        <v>4955312.65</v>
      </c>
      <c r="D68" s="241">
        <v>0.022</v>
      </c>
      <c r="E68" s="21">
        <f>C68*2.2%</f>
        <v>109016.87830000003</v>
      </c>
      <c r="F68" s="18"/>
      <c r="G68" s="7"/>
    </row>
    <row r="69" spans="1:7" s="26" customFormat="1" ht="15.75">
      <c r="A69" s="61"/>
      <c r="B69" s="62" t="s">
        <v>182</v>
      </c>
      <c r="C69" s="99"/>
      <c r="D69" s="99"/>
      <c r="E69" s="21">
        <f>C69*D69</f>
        <v>0</v>
      </c>
      <c r="F69" s="18"/>
      <c r="G69" s="7"/>
    </row>
    <row r="70" spans="1:7" s="26" customFormat="1" ht="15.75">
      <c r="A70" s="61"/>
      <c r="B70" s="62" t="s">
        <v>293</v>
      </c>
      <c r="C70" s="99"/>
      <c r="D70" s="99"/>
      <c r="E70" s="21">
        <f>C70*D70</f>
        <v>0</v>
      </c>
      <c r="F70" s="18"/>
      <c r="G70" s="7"/>
    </row>
    <row r="71" spans="1:7" s="26" customFormat="1" ht="15.75">
      <c r="A71" s="61"/>
      <c r="B71" s="62" t="s">
        <v>294</v>
      </c>
      <c r="C71" s="21">
        <v>264596.35</v>
      </c>
      <c r="D71" s="241">
        <v>0.022</v>
      </c>
      <c r="E71" s="21">
        <f>C71*D71</f>
        <v>5821.119699999999</v>
      </c>
      <c r="F71" s="18"/>
      <c r="G71" s="7"/>
    </row>
    <row r="72" spans="1:7" s="26" customFormat="1" ht="15.75">
      <c r="A72" s="61"/>
      <c r="B72" s="62" t="s">
        <v>182</v>
      </c>
      <c r="C72" s="99"/>
      <c r="D72" s="99"/>
      <c r="E72" s="21">
        <f>C72*D72</f>
        <v>0</v>
      </c>
      <c r="F72" s="18"/>
      <c r="G72" s="7"/>
    </row>
    <row r="73" spans="1:7" s="26" customFormat="1" ht="12.75" customHeight="1">
      <c r="A73" s="61"/>
      <c r="B73" s="62" t="s">
        <v>293</v>
      </c>
      <c r="C73" s="99"/>
      <c r="D73" s="99"/>
      <c r="E73" s="21">
        <f>C73*D73</f>
        <v>0</v>
      </c>
      <c r="F73" s="18"/>
      <c r="G73" s="7"/>
    </row>
    <row r="74" spans="1:7" s="26" customFormat="1" ht="17.25" customHeight="1">
      <c r="A74" s="550" t="s">
        <v>361</v>
      </c>
      <c r="B74" s="550"/>
      <c r="C74" s="99" t="s">
        <v>141</v>
      </c>
      <c r="D74" s="99" t="s">
        <v>275</v>
      </c>
      <c r="E74" s="76">
        <f>E66</f>
        <v>114837.99800000002</v>
      </c>
      <c r="F74" s="84"/>
      <c r="G74" s="7"/>
    </row>
    <row r="75" spans="1:7" s="26" customFormat="1" ht="4.5" customHeight="1">
      <c r="A75" s="242"/>
      <c r="B75" s="242"/>
      <c r="C75" s="242"/>
      <c r="D75" s="242"/>
      <c r="E75" s="243"/>
      <c r="F75" s="238"/>
      <c r="G75" s="7"/>
    </row>
    <row r="76" spans="1:7" s="32" customFormat="1" ht="48" customHeight="1">
      <c r="A76" s="58" t="s">
        <v>268</v>
      </c>
      <c r="B76" s="58" t="s">
        <v>265</v>
      </c>
      <c r="C76" s="58" t="s">
        <v>297</v>
      </c>
      <c r="D76" s="58" t="s">
        <v>283</v>
      </c>
      <c r="E76" s="244" t="s">
        <v>298</v>
      </c>
      <c r="F76" s="89"/>
      <c r="G76" s="8"/>
    </row>
    <row r="77" spans="1:7" s="32" customFormat="1" ht="12.75">
      <c r="A77" s="58">
        <v>1</v>
      </c>
      <c r="B77" s="58">
        <v>2</v>
      </c>
      <c r="C77" s="58">
        <v>3</v>
      </c>
      <c r="D77" s="58">
        <v>4</v>
      </c>
      <c r="E77" s="313">
        <v>5</v>
      </c>
      <c r="F77" s="239"/>
      <c r="G77" s="8"/>
    </row>
    <row r="78" spans="1:7" s="26" customFormat="1" ht="15.75">
      <c r="A78" s="234" t="s">
        <v>330</v>
      </c>
      <c r="B78" s="62" t="s">
        <v>295</v>
      </c>
      <c r="C78" s="21">
        <v>34967395</v>
      </c>
      <c r="D78" s="99"/>
      <c r="E78" s="76">
        <f>E79</f>
        <v>524511.995</v>
      </c>
      <c r="F78" s="84"/>
      <c r="G78" s="7"/>
    </row>
    <row r="79" spans="1:7" s="26" customFormat="1" ht="15.75">
      <c r="A79" s="61"/>
      <c r="B79" s="62" t="s">
        <v>296</v>
      </c>
      <c r="C79" s="21"/>
      <c r="D79" s="99"/>
      <c r="E79" s="21">
        <f>E81+E80</f>
        <v>524511.995</v>
      </c>
      <c r="F79" s="84"/>
      <c r="G79" s="7"/>
    </row>
    <row r="80" spans="1:7" s="26" customFormat="1" ht="31.5">
      <c r="A80" s="236">
        <v>1</v>
      </c>
      <c r="B80" s="62" t="s">
        <v>434</v>
      </c>
      <c r="C80" s="21">
        <v>19460107</v>
      </c>
      <c r="D80" s="241">
        <v>0.015</v>
      </c>
      <c r="E80" s="21">
        <f>C80*D80+0.39</f>
        <v>291901.995</v>
      </c>
      <c r="F80" s="84"/>
      <c r="G80" s="7"/>
    </row>
    <row r="81" spans="1:7" s="26" customFormat="1" ht="35.25" customHeight="1">
      <c r="A81" s="236">
        <v>2</v>
      </c>
      <c r="B81" s="62" t="s">
        <v>435</v>
      </c>
      <c r="C81" s="21">
        <v>15507288</v>
      </c>
      <c r="D81" s="241">
        <v>0.015</v>
      </c>
      <c r="E81" s="21">
        <f>C81*D81+0.68</f>
        <v>232609.99999999997</v>
      </c>
      <c r="F81" s="84"/>
      <c r="G81" s="7"/>
    </row>
    <row r="82" spans="1:7" s="26" customFormat="1" ht="17.25" customHeight="1">
      <c r="A82" s="550" t="s">
        <v>361</v>
      </c>
      <c r="B82" s="550"/>
      <c r="C82" s="99" t="s">
        <v>275</v>
      </c>
      <c r="D82" s="99" t="s">
        <v>275</v>
      </c>
      <c r="E82" s="76">
        <f>E78</f>
        <v>524511.995</v>
      </c>
      <c r="F82" s="84"/>
      <c r="G82" s="7"/>
    </row>
    <row r="83" spans="1:7" s="26" customFormat="1" ht="23.25" customHeight="1">
      <c r="A83" s="551" t="s">
        <v>331</v>
      </c>
      <c r="B83" s="551"/>
      <c r="C83" s="99" t="s">
        <v>275</v>
      </c>
      <c r="D83" s="99" t="s">
        <v>275</v>
      </c>
      <c r="E83" s="314">
        <f>E74+E82</f>
        <v>639349.993</v>
      </c>
      <c r="F83" s="84"/>
      <c r="G83" s="7"/>
    </row>
    <row r="84" spans="1:7" s="26" customFormat="1" ht="18.75" customHeight="1">
      <c r="A84" s="68"/>
      <c r="B84" s="68"/>
      <c r="C84" s="100"/>
      <c r="D84" s="69"/>
      <c r="E84" s="84"/>
      <c r="F84" s="84"/>
      <c r="G84" s="7"/>
    </row>
    <row r="85" spans="1:7" s="27" customFormat="1" ht="17.25" customHeight="1">
      <c r="A85" s="536" t="s">
        <v>305</v>
      </c>
      <c r="B85" s="536"/>
      <c r="C85" s="537"/>
      <c r="D85" s="537"/>
      <c r="E85" s="537"/>
      <c r="F85" s="537"/>
      <c r="G85" s="10"/>
    </row>
    <row r="86" spans="1:7" s="26" customFormat="1" ht="19.5" customHeight="1">
      <c r="A86" s="536" t="s">
        <v>351</v>
      </c>
      <c r="B86" s="536"/>
      <c r="C86" s="14"/>
      <c r="D86" s="14"/>
      <c r="E86" s="14"/>
      <c r="F86" s="14"/>
      <c r="G86" s="7"/>
    </row>
    <row r="87" spans="1:7" s="27" customFormat="1" ht="17.25" customHeight="1">
      <c r="A87" s="538" t="s">
        <v>544</v>
      </c>
      <c r="B87" s="538"/>
      <c r="C87" s="538"/>
      <c r="D87" s="538"/>
      <c r="E87" s="538"/>
      <c r="F87" s="538"/>
      <c r="G87" s="10"/>
    </row>
    <row r="88" spans="1:7" s="26" customFormat="1" ht="27" customHeight="1">
      <c r="A88" s="549" t="s">
        <v>332</v>
      </c>
      <c r="B88" s="549"/>
      <c r="C88" s="549"/>
      <c r="D88" s="549"/>
      <c r="E88" s="549"/>
      <c r="F88" s="549"/>
      <c r="G88" s="7"/>
    </row>
    <row r="89" spans="1:7" s="32" customFormat="1" ht="30" customHeight="1">
      <c r="A89" s="58" t="s">
        <v>268</v>
      </c>
      <c r="B89" s="58" t="s">
        <v>265</v>
      </c>
      <c r="C89" s="58" t="s">
        <v>282</v>
      </c>
      <c r="D89" s="58" t="s">
        <v>283</v>
      </c>
      <c r="E89" s="70" t="s">
        <v>298</v>
      </c>
      <c r="F89" s="89"/>
      <c r="G89" s="8"/>
    </row>
    <row r="90" spans="1:7" s="32" customFormat="1" ht="12.75">
      <c r="A90" s="58">
        <v>1</v>
      </c>
      <c r="B90" s="58">
        <v>2</v>
      </c>
      <c r="C90" s="58">
        <v>3</v>
      </c>
      <c r="D90" s="58">
        <v>4</v>
      </c>
      <c r="E90" s="58">
        <v>5</v>
      </c>
      <c r="F90" s="89"/>
      <c r="G90" s="8"/>
    </row>
    <row r="91" spans="1:7" s="26" customFormat="1" ht="15.75">
      <c r="A91" s="234" t="s">
        <v>333</v>
      </c>
      <c r="B91" s="62" t="s">
        <v>334</v>
      </c>
      <c r="C91" s="99">
        <v>0</v>
      </c>
      <c r="D91" s="99">
        <v>0</v>
      </c>
      <c r="E91" s="21">
        <v>0</v>
      </c>
      <c r="F91" s="18"/>
      <c r="G91" s="7"/>
    </row>
    <row r="92" spans="1:7" s="26" customFormat="1" ht="15.75">
      <c r="A92" s="234" t="s">
        <v>150</v>
      </c>
      <c r="B92" s="62" t="s">
        <v>299</v>
      </c>
      <c r="C92" s="99">
        <v>0</v>
      </c>
      <c r="D92" s="99">
        <v>0</v>
      </c>
      <c r="E92" s="21">
        <f>E93</f>
        <v>13800</v>
      </c>
      <c r="F92" s="18"/>
      <c r="G92" s="7"/>
    </row>
    <row r="93" spans="1:7" s="26" customFormat="1" ht="15" customHeight="1">
      <c r="A93" s="61"/>
      <c r="B93" s="62" t="s">
        <v>300</v>
      </c>
      <c r="C93" s="99"/>
      <c r="D93" s="99"/>
      <c r="E93" s="21">
        <f>E94+E95</f>
        <v>13800</v>
      </c>
      <c r="F93" s="18"/>
      <c r="G93" s="7"/>
    </row>
    <row r="94" spans="1:7" s="26" customFormat="1" ht="15.75">
      <c r="A94" s="61">
        <v>1</v>
      </c>
      <c r="B94" s="71" t="s">
        <v>436</v>
      </c>
      <c r="C94" s="99">
        <v>140</v>
      </c>
      <c r="D94" s="72">
        <v>0</v>
      </c>
      <c r="E94" s="21">
        <f>C94*50</f>
        <v>7000</v>
      </c>
      <c r="F94" s="18"/>
      <c r="G94" s="7"/>
    </row>
    <row r="95" spans="1:7" s="26" customFormat="1" ht="15.75">
      <c r="A95" s="61">
        <v>2</v>
      </c>
      <c r="B95" s="71" t="s">
        <v>437</v>
      </c>
      <c r="C95" s="99">
        <v>136</v>
      </c>
      <c r="D95" s="72">
        <v>0</v>
      </c>
      <c r="E95" s="21">
        <f>C95*50</f>
        <v>6800</v>
      </c>
      <c r="F95" s="18"/>
      <c r="G95" s="7"/>
    </row>
    <row r="96" spans="1:7" s="26" customFormat="1" ht="18.75" customHeight="1">
      <c r="A96" s="550" t="s">
        <v>405</v>
      </c>
      <c r="B96" s="550"/>
      <c r="C96" s="99" t="s">
        <v>141</v>
      </c>
      <c r="D96" s="99" t="s">
        <v>275</v>
      </c>
      <c r="E96" s="76">
        <f>E91+E92</f>
        <v>13800</v>
      </c>
      <c r="F96" s="84"/>
      <c r="G96" s="7"/>
    </row>
    <row r="97" spans="1:7" s="26" customFormat="1" ht="15" customHeight="1">
      <c r="A97" s="67"/>
      <c r="B97" s="100"/>
      <c r="C97" s="100"/>
      <c r="D97" s="69"/>
      <c r="E97" s="100"/>
      <c r="F97" s="14"/>
      <c r="G97" s="7"/>
    </row>
    <row r="98" spans="1:7" s="27" customFormat="1" ht="14.25" customHeight="1">
      <c r="A98" s="536" t="s">
        <v>306</v>
      </c>
      <c r="B98" s="536"/>
      <c r="C98" s="537"/>
      <c r="D98" s="537"/>
      <c r="E98" s="537"/>
      <c r="F98" s="537"/>
      <c r="G98" s="10"/>
    </row>
    <row r="99" spans="1:7" s="26" customFormat="1" ht="19.5" customHeight="1">
      <c r="A99" s="536" t="s">
        <v>351</v>
      </c>
      <c r="B99" s="536"/>
      <c r="C99" s="14"/>
      <c r="D99" s="14"/>
      <c r="E99" s="14"/>
      <c r="F99" s="14"/>
      <c r="G99" s="7"/>
    </row>
    <row r="100" spans="1:7" s="27" customFormat="1" ht="17.25" customHeight="1">
      <c r="A100" s="538" t="s">
        <v>546</v>
      </c>
      <c r="B100" s="538"/>
      <c r="C100" s="538"/>
      <c r="D100" s="538"/>
      <c r="E100" s="538"/>
      <c r="F100" s="538"/>
      <c r="G100" s="10"/>
    </row>
    <row r="101" spans="1:7" s="26" customFormat="1" ht="17.25" customHeight="1">
      <c r="A101" s="552" t="s">
        <v>335</v>
      </c>
      <c r="B101" s="552"/>
      <c r="C101" s="552"/>
      <c r="D101" s="552"/>
      <c r="E101" s="552"/>
      <c r="F101" s="552"/>
      <c r="G101" s="7"/>
    </row>
    <row r="102" spans="1:7" s="32" customFormat="1" ht="28.5" customHeight="1">
      <c r="A102" s="58" t="s">
        <v>268</v>
      </c>
      <c r="B102" s="58" t="s">
        <v>265</v>
      </c>
      <c r="C102" s="58" t="s">
        <v>282</v>
      </c>
      <c r="D102" s="245" t="s">
        <v>283</v>
      </c>
      <c r="E102" s="70" t="s">
        <v>298</v>
      </c>
      <c r="F102" s="89"/>
      <c r="G102" s="8"/>
    </row>
    <row r="103" spans="1:7" s="32" customFormat="1" ht="12.75">
      <c r="A103" s="60">
        <v>1</v>
      </c>
      <c r="B103" s="60">
        <v>2</v>
      </c>
      <c r="C103" s="60">
        <v>3</v>
      </c>
      <c r="D103" s="78">
        <v>4</v>
      </c>
      <c r="E103" s="58">
        <v>5</v>
      </c>
      <c r="F103" s="89"/>
      <c r="G103" s="8"/>
    </row>
    <row r="104" spans="1:7" s="26" customFormat="1" ht="33.75" customHeight="1">
      <c r="A104" s="17" t="s">
        <v>336</v>
      </c>
      <c r="B104" s="101" t="s">
        <v>301</v>
      </c>
      <c r="C104" s="63">
        <v>0</v>
      </c>
      <c r="D104" s="246">
        <v>0</v>
      </c>
      <c r="E104" s="20">
        <v>0</v>
      </c>
      <c r="F104" s="103"/>
      <c r="G104" s="7"/>
    </row>
    <row r="105" spans="1:7" s="26" customFormat="1" ht="27" customHeight="1">
      <c r="A105" s="553" t="s">
        <v>361</v>
      </c>
      <c r="B105" s="554"/>
      <c r="C105" s="15" t="s">
        <v>141</v>
      </c>
      <c r="D105" s="247" t="s">
        <v>275</v>
      </c>
      <c r="E105" s="248">
        <f>E104</f>
        <v>0</v>
      </c>
      <c r="F105" s="83"/>
      <c r="G105" s="7"/>
    </row>
    <row r="106" spans="1:7" s="26" customFormat="1" ht="45" customHeight="1">
      <c r="A106" s="535" t="s">
        <v>165</v>
      </c>
      <c r="B106" s="535"/>
      <c r="C106" s="535"/>
      <c r="D106" s="535"/>
      <c r="E106" s="535"/>
      <c r="F106" s="535"/>
      <c r="G106" s="7"/>
    </row>
    <row r="107" spans="1:7" s="27" customFormat="1" ht="19.5" customHeight="1">
      <c r="A107" s="536" t="s">
        <v>352</v>
      </c>
      <c r="B107" s="536"/>
      <c r="C107" s="555"/>
      <c r="D107" s="555"/>
      <c r="E107" s="555"/>
      <c r="F107" s="555"/>
      <c r="G107" s="10"/>
    </row>
    <row r="108" spans="1:7" s="27" customFormat="1" ht="17.25" customHeight="1">
      <c r="A108" s="536" t="s">
        <v>546</v>
      </c>
      <c r="B108" s="536"/>
      <c r="C108" s="536"/>
      <c r="D108" s="536"/>
      <c r="E108" s="536"/>
      <c r="F108" s="536"/>
      <c r="G108" s="10"/>
    </row>
    <row r="109" spans="1:7" s="26" customFormat="1" ht="21.75" customHeight="1">
      <c r="A109" s="536" t="s">
        <v>353</v>
      </c>
      <c r="B109" s="536"/>
      <c r="C109" s="28"/>
      <c r="D109" s="28"/>
      <c r="E109" s="28"/>
      <c r="F109" s="28"/>
      <c r="G109" s="7"/>
    </row>
    <row r="110" spans="1:7" s="26" customFormat="1" ht="27.75" customHeight="1">
      <c r="A110" s="549" t="s">
        <v>166</v>
      </c>
      <c r="B110" s="549"/>
      <c r="C110" s="549"/>
      <c r="D110" s="549"/>
      <c r="E110" s="549"/>
      <c r="F110" s="549"/>
      <c r="G110" s="7"/>
    </row>
    <row r="111" spans="1:8" s="32" customFormat="1" ht="39.75" customHeight="1">
      <c r="A111" s="60" t="s">
        <v>268</v>
      </c>
      <c r="B111" s="60" t="s">
        <v>265</v>
      </c>
      <c r="C111" s="60" t="s">
        <v>337</v>
      </c>
      <c r="D111" s="60" t="s">
        <v>338</v>
      </c>
      <c r="E111" s="60" t="s">
        <v>307</v>
      </c>
      <c r="F111" s="60" t="s">
        <v>284</v>
      </c>
      <c r="G111" s="73" t="s">
        <v>387</v>
      </c>
      <c r="H111" s="42"/>
    </row>
    <row r="112" spans="1:8" s="26" customFormat="1" ht="12.75">
      <c r="A112" s="74">
        <v>1</v>
      </c>
      <c r="B112" s="74">
        <v>2</v>
      </c>
      <c r="C112" s="74">
        <v>3</v>
      </c>
      <c r="D112" s="74">
        <v>4</v>
      </c>
      <c r="E112" s="74">
        <v>5</v>
      </c>
      <c r="F112" s="74">
        <v>6</v>
      </c>
      <c r="G112" s="74">
        <v>7</v>
      </c>
      <c r="H112" s="43"/>
    </row>
    <row r="113" spans="1:8" s="26" customFormat="1" ht="15.75">
      <c r="A113" s="253" t="s">
        <v>142</v>
      </c>
      <c r="B113" s="19" t="s">
        <v>145</v>
      </c>
      <c r="C113" s="15">
        <v>6</v>
      </c>
      <c r="D113" s="15" t="s">
        <v>149</v>
      </c>
      <c r="E113" s="15">
        <v>12</v>
      </c>
      <c r="F113" s="16">
        <v>997.49333</v>
      </c>
      <c r="G113" s="64">
        <f aca="true" t="shared" si="0" ref="G113:G121">C113*E113*F113</f>
        <v>71819.51976</v>
      </c>
      <c r="H113" s="34"/>
    </row>
    <row r="114" spans="1:8" s="26" customFormat="1" ht="20.25" customHeight="1">
      <c r="A114" s="253" t="s">
        <v>143</v>
      </c>
      <c r="B114" s="19" t="s">
        <v>146</v>
      </c>
      <c r="C114" s="15">
        <v>2</v>
      </c>
      <c r="D114" s="15" t="s">
        <v>149</v>
      </c>
      <c r="E114" s="15">
        <v>12</v>
      </c>
      <c r="F114" s="16">
        <v>191.964</v>
      </c>
      <c r="G114" s="64">
        <f t="shared" si="0"/>
        <v>4607.136</v>
      </c>
      <c r="H114" s="34"/>
    </row>
    <row r="115" spans="1:8" s="26" customFormat="1" ht="31.5">
      <c r="A115" s="253" t="s">
        <v>162</v>
      </c>
      <c r="B115" s="75" t="s">
        <v>147</v>
      </c>
      <c r="C115" s="15">
        <v>10</v>
      </c>
      <c r="D115" s="15" t="s">
        <v>149</v>
      </c>
      <c r="E115" s="15">
        <v>12</v>
      </c>
      <c r="F115" s="16">
        <v>32</v>
      </c>
      <c r="G115" s="64">
        <f t="shared" si="0"/>
        <v>3840</v>
      </c>
      <c r="H115" s="34"/>
    </row>
    <row r="116" spans="1:8" s="26" customFormat="1" ht="31.5">
      <c r="A116" s="253" t="s">
        <v>163</v>
      </c>
      <c r="B116" s="75" t="s">
        <v>148</v>
      </c>
      <c r="C116" s="15">
        <v>5</v>
      </c>
      <c r="D116" s="15" t="s">
        <v>149</v>
      </c>
      <c r="E116" s="15">
        <v>12</v>
      </c>
      <c r="F116" s="16">
        <v>664.247333</v>
      </c>
      <c r="G116" s="64">
        <f t="shared" si="0"/>
        <v>39854.839980000004</v>
      </c>
      <c r="H116" s="34"/>
    </row>
    <row r="117" spans="1:8" s="26" customFormat="1" ht="31.5">
      <c r="A117" s="253" t="s">
        <v>164</v>
      </c>
      <c r="B117" s="75" t="s">
        <v>355</v>
      </c>
      <c r="C117" s="15">
        <v>1</v>
      </c>
      <c r="D117" s="15" t="s">
        <v>149</v>
      </c>
      <c r="E117" s="15">
        <v>1</v>
      </c>
      <c r="F117" s="16">
        <v>1445.4</v>
      </c>
      <c r="G117" s="64">
        <f t="shared" si="0"/>
        <v>1445.4</v>
      </c>
      <c r="H117" s="34"/>
    </row>
    <row r="118" spans="1:8" s="26" customFormat="1" ht="15.75">
      <c r="A118" s="253" t="s">
        <v>438</v>
      </c>
      <c r="B118" s="315" t="s">
        <v>442</v>
      </c>
      <c r="C118" s="15">
        <v>1</v>
      </c>
      <c r="D118" s="15" t="s">
        <v>149</v>
      </c>
      <c r="E118" s="15">
        <v>4</v>
      </c>
      <c r="F118" s="16">
        <v>145.6</v>
      </c>
      <c r="G118" s="64">
        <f t="shared" si="0"/>
        <v>582.4</v>
      </c>
      <c r="H118" s="34"/>
    </row>
    <row r="119" spans="1:8" s="26" customFormat="1" ht="15.75">
      <c r="A119" s="253" t="s">
        <v>439</v>
      </c>
      <c r="B119" s="315" t="s">
        <v>443</v>
      </c>
      <c r="C119" s="15">
        <v>1</v>
      </c>
      <c r="D119" s="15" t="s">
        <v>149</v>
      </c>
      <c r="E119" s="15">
        <v>1</v>
      </c>
      <c r="F119" s="16">
        <v>3889.78</v>
      </c>
      <c r="G119" s="64">
        <f t="shared" si="0"/>
        <v>3889.78</v>
      </c>
      <c r="H119" s="34"/>
    </row>
    <row r="120" spans="1:8" s="26" customFormat="1" ht="32.25" customHeight="1">
      <c r="A120" s="253" t="s">
        <v>440</v>
      </c>
      <c r="B120" s="316" t="s">
        <v>444</v>
      </c>
      <c r="C120" s="15">
        <v>2</v>
      </c>
      <c r="D120" s="15" t="s">
        <v>149</v>
      </c>
      <c r="E120" s="15">
        <v>12</v>
      </c>
      <c r="F120" s="16">
        <v>170.83</v>
      </c>
      <c r="G120" s="64">
        <f t="shared" si="0"/>
        <v>4099.92</v>
      </c>
      <c r="H120" s="34"/>
    </row>
    <row r="121" spans="1:8" s="26" customFormat="1" ht="27.75" customHeight="1">
      <c r="A121" s="253" t="s">
        <v>441</v>
      </c>
      <c r="B121" s="316" t="s">
        <v>445</v>
      </c>
      <c r="C121" s="15">
        <v>2</v>
      </c>
      <c r="D121" s="15" t="s">
        <v>149</v>
      </c>
      <c r="E121" s="15">
        <v>12</v>
      </c>
      <c r="F121" s="16">
        <v>320</v>
      </c>
      <c r="G121" s="64">
        <f t="shared" si="0"/>
        <v>7680</v>
      </c>
      <c r="H121" s="34"/>
    </row>
    <row r="122" spans="1:8" s="38" customFormat="1" ht="18" customHeight="1">
      <c r="A122" s="556" t="s">
        <v>310</v>
      </c>
      <c r="B122" s="557"/>
      <c r="C122" s="65"/>
      <c r="D122" s="65"/>
      <c r="E122" s="65"/>
      <c r="F122" s="64"/>
      <c r="G122" s="64">
        <f>SUM(G113:G121)</f>
        <v>137818.99573999998</v>
      </c>
      <c r="H122" s="39"/>
    </row>
    <row r="123" spans="1:8" s="26" customFormat="1" ht="23.25" customHeight="1">
      <c r="A123" s="536" t="s">
        <v>354</v>
      </c>
      <c r="B123" s="536"/>
      <c r="C123" s="290"/>
      <c r="D123" s="290"/>
      <c r="E123" s="290"/>
      <c r="F123" s="102"/>
      <c r="G123" s="14"/>
      <c r="H123" s="28"/>
    </row>
    <row r="124" spans="1:8" s="26" customFormat="1" ht="23.25" customHeight="1">
      <c r="A124" s="536" t="s">
        <v>545</v>
      </c>
      <c r="B124" s="536"/>
      <c r="C124" s="536"/>
      <c r="D124" s="536"/>
      <c r="E124" s="536"/>
      <c r="F124" s="102"/>
      <c r="G124" s="14"/>
      <c r="H124" s="28"/>
    </row>
    <row r="125" spans="1:8" s="26" customFormat="1" ht="26.25" customHeight="1">
      <c r="A125" s="549" t="s">
        <v>167</v>
      </c>
      <c r="B125" s="549"/>
      <c r="C125" s="549"/>
      <c r="D125" s="549"/>
      <c r="E125" s="549"/>
      <c r="F125" s="549"/>
      <c r="G125" s="14"/>
      <c r="H125" s="28"/>
    </row>
    <row r="126" spans="1:7" s="32" customFormat="1" ht="30.75" customHeight="1">
      <c r="A126" s="58" t="s">
        <v>268</v>
      </c>
      <c r="B126" s="58" t="s">
        <v>265</v>
      </c>
      <c r="C126" s="58" t="s">
        <v>285</v>
      </c>
      <c r="D126" s="58" t="s">
        <v>286</v>
      </c>
      <c r="E126" s="58" t="s">
        <v>154</v>
      </c>
      <c r="F126" s="89"/>
      <c r="G126" s="8"/>
    </row>
    <row r="127" spans="1:7" s="26" customFormat="1" ht="11.25" customHeight="1">
      <c r="A127" s="250">
        <v>1</v>
      </c>
      <c r="B127" s="250">
        <v>2</v>
      </c>
      <c r="C127" s="250">
        <v>3</v>
      </c>
      <c r="D127" s="250">
        <v>4</v>
      </c>
      <c r="E127" s="250">
        <v>5</v>
      </c>
      <c r="F127" s="249"/>
      <c r="G127" s="7"/>
    </row>
    <row r="128" spans="1:7" s="26" customFormat="1" ht="21.75" customHeight="1">
      <c r="A128" s="236" t="s">
        <v>144</v>
      </c>
      <c r="B128" s="308" t="s">
        <v>449</v>
      </c>
      <c r="C128" s="308">
        <v>200</v>
      </c>
      <c r="D128" s="308">
        <v>207.45</v>
      </c>
      <c r="E128" s="76">
        <f>C128*D128</f>
        <v>41490</v>
      </c>
      <c r="F128" s="249"/>
      <c r="G128" s="7"/>
    </row>
    <row r="129" spans="1:7" s="26" customFormat="1" ht="22.5" customHeight="1">
      <c r="A129" s="236" t="s">
        <v>446</v>
      </c>
      <c r="B129" s="308" t="s">
        <v>450</v>
      </c>
      <c r="C129" s="308">
        <v>1</v>
      </c>
      <c r="D129" s="308">
        <v>13155</v>
      </c>
      <c r="E129" s="76">
        <f>C129*D129</f>
        <v>13155</v>
      </c>
      <c r="F129" s="249"/>
      <c r="G129" s="7"/>
    </row>
    <row r="130" spans="1:7" s="26" customFormat="1" ht="21.75" customHeight="1">
      <c r="A130" s="236" t="s">
        <v>447</v>
      </c>
      <c r="B130" s="308" t="s">
        <v>451</v>
      </c>
      <c r="C130" s="308">
        <v>83</v>
      </c>
      <c r="D130" s="308">
        <v>731.204819</v>
      </c>
      <c r="E130" s="76">
        <f>C130*D130</f>
        <v>60689.99997700001</v>
      </c>
      <c r="F130" s="249"/>
      <c r="G130" s="7"/>
    </row>
    <row r="131" spans="1:7" s="26" customFormat="1" ht="24.75" customHeight="1">
      <c r="A131" s="236" t="s">
        <v>448</v>
      </c>
      <c r="B131" s="62"/>
      <c r="C131" s="99"/>
      <c r="D131" s="21"/>
      <c r="E131" s="76">
        <f>C131*D131</f>
        <v>0</v>
      </c>
      <c r="F131" s="18"/>
      <c r="G131" s="7"/>
    </row>
    <row r="132" spans="1:7" s="26" customFormat="1" ht="24.75" customHeight="1">
      <c r="A132" s="556" t="s">
        <v>310</v>
      </c>
      <c r="B132" s="558"/>
      <c r="C132" s="99"/>
      <c r="D132" s="21"/>
      <c r="E132" s="76">
        <f>SUM(E128:E131)</f>
        <v>115334.999977</v>
      </c>
      <c r="F132" s="18"/>
      <c r="G132" s="7"/>
    </row>
    <row r="133" spans="1:7" s="26" customFormat="1" ht="21" customHeight="1">
      <c r="A133" s="98"/>
      <c r="B133" s="98"/>
      <c r="C133" s="103"/>
      <c r="D133" s="18"/>
      <c r="E133" s="84"/>
      <c r="F133" s="84"/>
      <c r="G133" s="7"/>
    </row>
    <row r="134" spans="1:7" s="26" customFormat="1" ht="19.5" customHeight="1">
      <c r="A134" s="536" t="s">
        <v>356</v>
      </c>
      <c r="B134" s="536"/>
      <c r="C134" s="28"/>
      <c r="D134" s="28"/>
      <c r="E134" s="28"/>
      <c r="F134" s="14"/>
      <c r="G134" s="7"/>
    </row>
    <row r="135" spans="1:7" s="26" customFormat="1" ht="19.5" customHeight="1">
      <c r="A135" s="536" t="s">
        <v>546</v>
      </c>
      <c r="B135" s="536"/>
      <c r="C135" s="536"/>
      <c r="D135" s="536"/>
      <c r="E135" s="536"/>
      <c r="F135" s="14"/>
      <c r="G135" s="7"/>
    </row>
    <row r="136" spans="1:7" s="26" customFormat="1" ht="24.75" customHeight="1" thickBot="1">
      <c r="A136" s="549" t="s">
        <v>168</v>
      </c>
      <c r="B136" s="549"/>
      <c r="C136" s="549"/>
      <c r="D136" s="549"/>
      <c r="E136" s="549"/>
      <c r="F136" s="549"/>
      <c r="G136" s="7"/>
    </row>
    <row r="137" spans="1:9" s="32" customFormat="1" ht="39" customHeight="1">
      <c r="A137" s="559" t="s">
        <v>452</v>
      </c>
      <c r="B137" s="561" t="s">
        <v>172</v>
      </c>
      <c r="C137" s="563" t="s">
        <v>453</v>
      </c>
      <c r="D137" s="561" t="s">
        <v>454</v>
      </c>
      <c r="E137" s="561" t="s">
        <v>455</v>
      </c>
      <c r="F137" s="566" t="s">
        <v>456</v>
      </c>
      <c r="G137" s="77"/>
      <c r="H137" s="44"/>
      <c r="I137" s="44"/>
    </row>
    <row r="138" spans="1:9" s="32" customFormat="1" ht="3" customHeight="1">
      <c r="A138" s="560"/>
      <c r="B138" s="562"/>
      <c r="C138" s="564"/>
      <c r="D138" s="562"/>
      <c r="E138" s="562"/>
      <c r="F138" s="567"/>
      <c r="G138" s="89"/>
      <c r="H138" s="44"/>
      <c r="I138" s="44"/>
    </row>
    <row r="139" spans="1:9" s="32" customFormat="1" ht="7.5" customHeight="1" hidden="1">
      <c r="A139" s="560"/>
      <c r="B139" s="562"/>
      <c r="C139" s="564"/>
      <c r="D139" s="562"/>
      <c r="E139" s="562"/>
      <c r="F139" s="567"/>
      <c r="G139" s="80"/>
      <c r="H139" s="31"/>
      <c r="I139" s="31"/>
    </row>
    <row r="140" spans="1:9" s="26" customFormat="1" ht="15.75" hidden="1">
      <c r="A140" s="560"/>
      <c r="B140" s="562"/>
      <c r="C140" s="564"/>
      <c r="D140" s="562"/>
      <c r="E140" s="562"/>
      <c r="F140" s="567"/>
      <c r="G140" s="82"/>
      <c r="H140" s="45"/>
      <c r="I140" s="45"/>
    </row>
    <row r="141" spans="1:10" s="26" customFormat="1" ht="15.75" hidden="1">
      <c r="A141" s="560"/>
      <c r="B141" s="562"/>
      <c r="C141" s="565"/>
      <c r="D141" s="562"/>
      <c r="E141" s="562"/>
      <c r="F141" s="568"/>
      <c r="G141" s="93"/>
      <c r="H141" s="33"/>
      <c r="I141" s="33"/>
      <c r="J141" s="36"/>
    </row>
    <row r="142" spans="1:10" s="26" customFormat="1" ht="15.75">
      <c r="A142" s="318">
        <v>1</v>
      </c>
      <c r="B142" s="319">
        <v>2</v>
      </c>
      <c r="C142" s="319">
        <v>4</v>
      </c>
      <c r="D142" s="319">
        <v>5</v>
      </c>
      <c r="E142" s="319">
        <v>6</v>
      </c>
      <c r="F142" s="320">
        <v>6</v>
      </c>
      <c r="G142" s="93"/>
      <c r="H142" s="33"/>
      <c r="I142" s="33"/>
      <c r="J142" s="36"/>
    </row>
    <row r="143" spans="1:10" s="26" customFormat="1" ht="15.75">
      <c r="A143" s="317">
        <v>1</v>
      </c>
      <c r="B143" s="321" t="s">
        <v>457</v>
      </c>
      <c r="C143" s="322">
        <v>628</v>
      </c>
      <c r="D143" s="322">
        <v>1304.45859872</v>
      </c>
      <c r="E143" s="308">
        <v>1</v>
      </c>
      <c r="F143" s="323">
        <f>(C143*D143*E143)</f>
        <v>819199.99999616</v>
      </c>
      <c r="G143" s="93"/>
      <c r="H143" s="33"/>
      <c r="I143" s="33"/>
      <c r="J143" s="36"/>
    </row>
    <row r="144" spans="1:10" s="26" customFormat="1" ht="15.75">
      <c r="A144" s="317">
        <v>2</v>
      </c>
      <c r="B144" s="321" t="s">
        <v>458</v>
      </c>
      <c r="C144" s="322">
        <v>1706</v>
      </c>
      <c r="D144" s="322">
        <v>25.67409</v>
      </c>
      <c r="E144" s="308">
        <v>1</v>
      </c>
      <c r="F144" s="323">
        <f>(C144*D144*E144)</f>
        <v>43799.99754</v>
      </c>
      <c r="G144" s="84"/>
      <c r="H144" s="39"/>
      <c r="I144" s="39"/>
      <c r="J144" s="36"/>
    </row>
    <row r="145" spans="1:10" s="26" customFormat="1" ht="15.75">
      <c r="A145" s="317">
        <v>3</v>
      </c>
      <c r="B145" s="321" t="s">
        <v>459</v>
      </c>
      <c r="C145" s="322">
        <v>62072</v>
      </c>
      <c r="D145" s="322">
        <v>3.091571</v>
      </c>
      <c r="E145" s="308">
        <v>1</v>
      </c>
      <c r="F145" s="323">
        <f>(C145*D145*E145)</f>
        <v>191899.995112</v>
      </c>
      <c r="G145" s="93"/>
      <c r="H145" s="33"/>
      <c r="I145" s="33"/>
      <c r="J145" s="36"/>
    </row>
    <row r="146" spans="1:10" s="26" customFormat="1" ht="15.75">
      <c r="A146" s="317">
        <v>4</v>
      </c>
      <c r="B146" s="321" t="s">
        <v>460</v>
      </c>
      <c r="C146" s="322">
        <v>2459</v>
      </c>
      <c r="D146" s="322">
        <v>10.9394062</v>
      </c>
      <c r="E146" s="308">
        <v>1</v>
      </c>
      <c r="F146" s="323">
        <f>(C146*D146*E146)</f>
        <v>26899.9998458</v>
      </c>
      <c r="G146" s="93"/>
      <c r="H146" s="33"/>
      <c r="I146" s="33"/>
      <c r="J146" s="36"/>
    </row>
    <row r="147" spans="1:10" s="26" customFormat="1" ht="15.75">
      <c r="A147" s="317">
        <v>5</v>
      </c>
      <c r="B147" s="321" t="s">
        <v>461</v>
      </c>
      <c r="C147" s="322">
        <v>4165</v>
      </c>
      <c r="D147" s="322">
        <v>15.58223289</v>
      </c>
      <c r="E147" s="308">
        <v>1</v>
      </c>
      <c r="F147" s="323">
        <f>(C147*D147*E147)</f>
        <v>64899.99998685</v>
      </c>
      <c r="G147" s="93"/>
      <c r="H147" s="33"/>
      <c r="I147" s="33"/>
      <c r="J147" s="36"/>
    </row>
    <row r="148" spans="1:10" s="26" customFormat="1" ht="16.5" thickBot="1">
      <c r="A148" s="324" t="s">
        <v>224</v>
      </c>
      <c r="B148" s="325" t="s">
        <v>462</v>
      </c>
      <c r="C148" s="326" t="s">
        <v>179</v>
      </c>
      <c r="D148" s="326" t="s">
        <v>179</v>
      </c>
      <c r="E148" s="326" t="s">
        <v>179</v>
      </c>
      <c r="F148" s="327">
        <f>SUM(F143:F147)+0.01</f>
        <v>1146700.00248081</v>
      </c>
      <c r="G148" s="84"/>
      <c r="H148" s="39"/>
      <c r="I148" s="39"/>
      <c r="J148" s="36"/>
    </row>
    <row r="149" spans="1:9" s="26" customFormat="1" ht="6.75" customHeight="1">
      <c r="A149" s="59"/>
      <c r="B149" s="14"/>
      <c r="C149" s="14"/>
      <c r="D149" s="14"/>
      <c r="E149" s="14"/>
      <c r="F149" s="14"/>
      <c r="G149" s="14"/>
      <c r="H149" s="254"/>
      <c r="I149" s="30"/>
    </row>
    <row r="150" spans="1:9" s="26" customFormat="1" ht="24.75" customHeight="1">
      <c r="A150" s="536" t="s">
        <v>357</v>
      </c>
      <c r="B150" s="536"/>
      <c r="C150" s="28"/>
      <c r="D150" s="28"/>
      <c r="E150" s="28"/>
      <c r="F150" s="14"/>
      <c r="G150" s="14"/>
      <c r="H150" s="254"/>
      <c r="I150" s="30"/>
    </row>
    <row r="151" spans="1:9" s="26" customFormat="1" ht="24.75" customHeight="1">
      <c r="A151" s="536" t="s">
        <v>544</v>
      </c>
      <c r="B151" s="536"/>
      <c r="C151" s="536"/>
      <c r="D151" s="536"/>
      <c r="E151" s="536"/>
      <c r="F151" s="14"/>
      <c r="G151" s="14"/>
      <c r="H151" s="254"/>
      <c r="I151" s="30"/>
    </row>
    <row r="152" spans="1:9" s="26" customFormat="1" ht="24" customHeight="1">
      <c r="A152" s="549" t="s">
        <v>169</v>
      </c>
      <c r="B152" s="549"/>
      <c r="C152" s="549"/>
      <c r="D152" s="549"/>
      <c r="E152" s="549"/>
      <c r="F152" s="549"/>
      <c r="G152" s="14"/>
      <c r="H152" s="254"/>
      <c r="I152" s="30"/>
    </row>
    <row r="153" spans="1:9" s="32" customFormat="1" ht="33" customHeight="1">
      <c r="A153" s="58" t="s">
        <v>268</v>
      </c>
      <c r="B153" s="58" t="s">
        <v>265</v>
      </c>
      <c r="C153" s="58" t="s">
        <v>308</v>
      </c>
      <c r="D153" s="58" t="s">
        <v>288</v>
      </c>
      <c r="E153" s="70" t="s">
        <v>156</v>
      </c>
      <c r="F153" s="89"/>
      <c r="G153" s="8"/>
      <c r="H153" s="31"/>
      <c r="I153" s="31"/>
    </row>
    <row r="154" spans="1:9" s="32" customFormat="1" ht="12.75">
      <c r="A154" s="58">
        <v>1</v>
      </c>
      <c r="B154" s="58">
        <v>2</v>
      </c>
      <c r="C154" s="58">
        <v>3</v>
      </c>
      <c r="D154" s="58">
        <v>4</v>
      </c>
      <c r="E154" s="58">
        <v>5</v>
      </c>
      <c r="F154" s="89"/>
      <c r="G154" s="8"/>
      <c r="H154" s="31"/>
      <c r="I154" s="31"/>
    </row>
    <row r="155" spans="1:9" s="32" customFormat="1" ht="47.25">
      <c r="A155" s="58">
        <v>1</v>
      </c>
      <c r="B155" s="328" t="s">
        <v>463</v>
      </c>
      <c r="C155" s="66">
        <v>33000</v>
      </c>
      <c r="D155" s="329">
        <v>12</v>
      </c>
      <c r="E155" s="21">
        <f aca="true" t="shared" si="1" ref="E155:E175">C155*D155</f>
        <v>396000</v>
      </c>
      <c r="F155" s="332"/>
      <c r="G155" s="8"/>
      <c r="H155" s="31"/>
      <c r="I155" s="31"/>
    </row>
    <row r="156" spans="1:9" s="32" customFormat="1" ht="47.25">
      <c r="A156" s="58">
        <v>2</v>
      </c>
      <c r="B156" s="328" t="s">
        <v>464</v>
      </c>
      <c r="C156" s="66">
        <v>2797.6666</v>
      </c>
      <c r="D156" s="330">
        <v>12</v>
      </c>
      <c r="E156" s="21">
        <f t="shared" si="1"/>
        <v>33571.9992</v>
      </c>
      <c r="F156" s="332"/>
      <c r="G156" s="8"/>
      <c r="H156" s="31"/>
      <c r="I156" s="31"/>
    </row>
    <row r="157" spans="1:9" s="32" customFormat="1" ht="31.5">
      <c r="A157" s="58">
        <v>3</v>
      </c>
      <c r="B157" s="328" t="s">
        <v>465</v>
      </c>
      <c r="C157" s="66">
        <v>7152.5</v>
      </c>
      <c r="D157" s="331">
        <v>12</v>
      </c>
      <c r="E157" s="21">
        <f t="shared" si="1"/>
        <v>85830</v>
      </c>
      <c r="F157" s="332"/>
      <c r="G157" s="8"/>
      <c r="H157" s="31"/>
      <c r="I157" s="31"/>
    </row>
    <row r="158" spans="1:9" s="32" customFormat="1" ht="31.5">
      <c r="A158" s="58">
        <v>4</v>
      </c>
      <c r="B158" s="328" t="s">
        <v>466</v>
      </c>
      <c r="C158" s="66">
        <v>8713.833333</v>
      </c>
      <c r="D158" s="330">
        <v>12</v>
      </c>
      <c r="E158" s="21">
        <f t="shared" si="1"/>
        <v>104565.999996</v>
      </c>
      <c r="F158" s="332"/>
      <c r="G158" s="8"/>
      <c r="H158" s="31"/>
      <c r="I158" s="31"/>
    </row>
    <row r="159" spans="1:9" s="32" customFormat="1" ht="31.5">
      <c r="A159" s="58">
        <v>5</v>
      </c>
      <c r="B159" s="328" t="s">
        <v>467</v>
      </c>
      <c r="C159" s="66">
        <v>17105.75</v>
      </c>
      <c r="D159" s="331">
        <v>12</v>
      </c>
      <c r="E159" s="21">
        <f t="shared" si="1"/>
        <v>205269</v>
      </c>
      <c r="F159" s="332"/>
      <c r="G159" s="8"/>
      <c r="H159" s="31"/>
      <c r="I159" s="31"/>
    </row>
    <row r="160" spans="1:9" s="32" customFormat="1" ht="15.75">
      <c r="A160" s="58">
        <v>6</v>
      </c>
      <c r="B160" s="328" t="s">
        <v>468</v>
      </c>
      <c r="C160" s="66">
        <v>1640.2</v>
      </c>
      <c r="D160" s="330">
        <v>4</v>
      </c>
      <c r="E160" s="21">
        <f t="shared" si="1"/>
        <v>6560.8</v>
      </c>
      <c r="F160" s="332"/>
      <c r="G160" s="8"/>
      <c r="H160" s="31"/>
      <c r="I160" s="31"/>
    </row>
    <row r="161" spans="1:9" s="32" customFormat="1" ht="31.5">
      <c r="A161" s="58">
        <v>7</v>
      </c>
      <c r="B161" s="328" t="s">
        <v>469</v>
      </c>
      <c r="C161" s="66">
        <v>4939.48</v>
      </c>
      <c r="D161" s="331">
        <v>12</v>
      </c>
      <c r="E161" s="21">
        <f t="shared" si="1"/>
        <v>59273.759999999995</v>
      </c>
      <c r="F161" s="332"/>
      <c r="G161" s="8"/>
      <c r="H161" s="31"/>
      <c r="I161" s="31"/>
    </row>
    <row r="162" spans="1:9" s="32" customFormat="1" ht="63">
      <c r="A162" s="58">
        <v>8</v>
      </c>
      <c r="B162" s="328" t="s">
        <v>470</v>
      </c>
      <c r="C162" s="66">
        <v>3947.75</v>
      </c>
      <c r="D162" s="330">
        <v>4</v>
      </c>
      <c r="E162" s="21">
        <f t="shared" si="1"/>
        <v>15791</v>
      </c>
      <c r="F162" s="332"/>
      <c r="G162" s="8"/>
      <c r="H162" s="31"/>
      <c r="I162" s="31"/>
    </row>
    <row r="163" spans="1:9" s="32" customFormat="1" ht="15.75">
      <c r="A163" s="58">
        <v>9</v>
      </c>
      <c r="B163" s="328" t="s">
        <v>471</v>
      </c>
      <c r="C163" s="66">
        <v>5045</v>
      </c>
      <c r="D163" s="331">
        <v>4</v>
      </c>
      <c r="E163" s="21">
        <f t="shared" si="1"/>
        <v>20180</v>
      </c>
      <c r="F163" s="332"/>
      <c r="G163" s="8"/>
      <c r="H163" s="31"/>
      <c r="I163" s="31"/>
    </row>
    <row r="164" spans="1:9" s="32" customFormat="1" ht="47.25">
      <c r="A164" s="58">
        <v>10</v>
      </c>
      <c r="B164" s="328" t="s">
        <v>472</v>
      </c>
      <c r="C164" s="66">
        <v>1594.706666</v>
      </c>
      <c r="D164" s="330">
        <v>12</v>
      </c>
      <c r="E164" s="21">
        <f t="shared" si="1"/>
        <v>19136.479992</v>
      </c>
      <c r="F164" s="332"/>
      <c r="G164" s="8"/>
      <c r="H164" s="31"/>
      <c r="I164" s="31"/>
    </row>
    <row r="165" spans="1:9" s="32" customFormat="1" ht="15.75">
      <c r="A165" s="58">
        <v>11</v>
      </c>
      <c r="B165" s="328" t="s">
        <v>473</v>
      </c>
      <c r="C165" s="66">
        <v>400</v>
      </c>
      <c r="D165" s="331">
        <v>4</v>
      </c>
      <c r="E165" s="21">
        <f t="shared" si="1"/>
        <v>1600</v>
      </c>
      <c r="F165" s="333"/>
      <c r="G165" s="8"/>
      <c r="H165" s="31"/>
      <c r="I165" s="31"/>
    </row>
    <row r="166" spans="1:9" s="32" customFormat="1" ht="31.5">
      <c r="A166" s="58">
        <v>12</v>
      </c>
      <c r="B166" s="328" t="s">
        <v>474</v>
      </c>
      <c r="C166" s="66">
        <v>2372</v>
      </c>
      <c r="D166" s="330">
        <v>1</v>
      </c>
      <c r="E166" s="21">
        <f t="shared" si="1"/>
        <v>2372</v>
      </c>
      <c r="F166" s="333"/>
      <c r="G166" s="8"/>
      <c r="H166" s="31"/>
      <c r="I166" s="31"/>
    </row>
    <row r="167" spans="1:9" s="32" customFormat="1" ht="15.75">
      <c r="A167" s="58">
        <v>13</v>
      </c>
      <c r="B167" s="328" t="s">
        <v>475</v>
      </c>
      <c r="C167" s="66">
        <v>1214.41666</v>
      </c>
      <c r="D167" s="331">
        <v>12</v>
      </c>
      <c r="E167" s="21">
        <f t="shared" si="1"/>
        <v>14572.999920000002</v>
      </c>
      <c r="F167" s="333"/>
      <c r="G167" s="8"/>
      <c r="H167" s="31"/>
      <c r="I167" s="31"/>
    </row>
    <row r="168" spans="1:9" s="32" customFormat="1" ht="15.75">
      <c r="A168" s="58">
        <v>14</v>
      </c>
      <c r="B168" s="328" t="s">
        <v>476</v>
      </c>
      <c r="C168" s="66">
        <v>2979.5</v>
      </c>
      <c r="D168" s="330">
        <v>4</v>
      </c>
      <c r="E168" s="21">
        <f t="shared" si="1"/>
        <v>11918</v>
      </c>
      <c r="F168" s="332"/>
      <c r="G168" s="8"/>
      <c r="H168" s="31"/>
      <c r="I168" s="31"/>
    </row>
    <row r="169" spans="1:9" s="32" customFormat="1" ht="15.75">
      <c r="A169" s="58">
        <v>15</v>
      </c>
      <c r="B169" s="328" t="s">
        <v>477</v>
      </c>
      <c r="C169" s="66">
        <v>651275</v>
      </c>
      <c r="D169" s="331">
        <v>4</v>
      </c>
      <c r="E169" s="21">
        <f t="shared" si="1"/>
        <v>2605100</v>
      </c>
      <c r="F169" s="332"/>
      <c r="G169" s="8"/>
      <c r="H169" s="31"/>
      <c r="I169" s="31"/>
    </row>
    <row r="170" spans="1:9" s="32" customFormat="1" ht="31.5">
      <c r="A170" s="58">
        <v>16</v>
      </c>
      <c r="B170" s="328" t="s">
        <v>478</v>
      </c>
      <c r="C170" s="66">
        <v>6990.5</v>
      </c>
      <c r="D170" s="330">
        <v>12</v>
      </c>
      <c r="E170" s="21">
        <f t="shared" si="1"/>
        <v>83886</v>
      </c>
      <c r="F170" s="332"/>
      <c r="G170" s="8"/>
      <c r="H170" s="31"/>
      <c r="I170" s="31"/>
    </row>
    <row r="171" spans="1:9" s="32" customFormat="1" ht="47.25">
      <c r="A171" s="58">
        <v>17</v>
      </c>
      <c r="B171" s="328" t="s">
        <v>479</v>
      </c>
      <c r="C171" s="66">
        <v>3994</v>
      </c>
      <c r="D171" s="331">
        <v>12</v>
      </c>
      <c r="E171" s="21">
        <f t="shared" si="1"/>
        <v>47928</v>
      </c>
      <c r="F171" s="332"/>
      <c r="G171" s="8"/>
      <c r="H171" s="31"/>
      <c r="I171" s="31"/>
    </row>
    <row r="172" spans="1:9" s="32" customFormat="1" ht="31.5">
      <c r="A172" s="58">
        <v>18</v>
      </c>
      <c r="B172" s="328" t="s">
        <v>480</v>
      </c>
      <c r="C172" s="66">
        <v>5871</v>
      </c>
      <c r="D172" s="330">
        <v>1</v>
      </c>
      <c r="E172" s="21">
        <f t="shared" si="1"/>
        <v>5871</v>
      </c>
      <c r="F172" s="332"/>
      <c r="G172" s="8"/>
      <c r="H172" s="31"/>
      <c r="I172" s="31"/>
    </row>
    <row r="173" spans="1:9" s="32" customFormat="1" ht="31.5">
      <c r="A173" s="58">
        <v>19</v>
      </c>
      <c r="B173" s="328" t="s">
        <v>481</v>
      </c>
      <c r="C173" s="66">
        <v>1275</v>
      </c>
      <c r="D173" s="331">
        <v>4</v>
      </c>
      <c r="E173" s="21">
        <f t="shared" si="1"/>
        <v>5100</v>
      </c>
      <c r="F173" s="332"/>
      <c r="G173" s="8"/>
      <c r="H173" s="31"/>
      <c r="I173" s="31"/>
    </row>
    <row r="174" spans="1:9" s="32" customFormat="1" ht="31.5">
      <c r="A174" s="58">
        <v>20</v>
      </c>
      <c r="B174" s="328" t="s">
        <v>482</v>
      </c>
      <c r="C174" s="66">
        <v>14533</v>
      </c>
      <c r="D174" s="330">
        <v>1</v>
      </c>
      <c r="E174" s="21">
        <f t="shared" si="1"/>
        <v>14533</v>
      </c>
      <c r="F174" s="333"/>
      <c r="G174" s="8"/>
      <c r="H174" s="31"/>
      <c r="I174" s="31"/>
    </row>
    <row r="175" spans="1:9" s="32" customFormat="1" ht="15.75">
      <c r="A175" s="58">
        <v>21</v>
      </c>
      <c r="B175" s="328" t="s">
        <v>483</v>
      </c>
      <c r="C175" s="66">
        <v>5000</v>
      </c>
      <c r="D175" s="330">
        <v>1</v>
      </c>
      <c r="E175" s="21">
        <f t="shared" si="1"/>
        <v>5000</v>
      </c>
      <c r="F175" s="332"/>
      <c r="G175" s="8"/>
      <c r="H175" s="31"/>
      <c r="I175" s="31"/>
    </row>
    <row r="176" spans="1:9" s="26" customFormat="1" ht="15.75">
      <c r="A176" s="58">
        <v>22</v>
      </c>
      <c r="B176" s="328" t="s">
        <v>484</v>
      </c>
      <c r="C176" s="21">
        <v>7500</v>
      </c>
      <c r="D176" s="330">
        <v>1</v>
      </c>
      <c r="E176" s="21">
        <f>C176*D176</f>
        <v>7500</v>
      </c>
      <c r="F176" s="332"/>
      <c r="G176" s="7"/>
      <c r="H176" s="30"/>
      <c r="I176" s="30"/>
    </row>
    <row r="177" spans="1:9" s="26" customFormat="1" ht="31.5">
      <c r="A177" s="58">
        <v>23</v>
      </c>
      <c r="B177" s="328" t="s">
        <v>485</v>
      </c>
      <c r="C177" s="21">
        <v>31658.22</v>
      </c>
      <c r="D177" s="330">
        <v>1</v>
      </c>
      <c r="E177" s="21">
        <f>C177*D177</f>
        <v>31658.22</v>
      </c>
      <c r="F177" s="332"/>
      <c r="G177" s="7"/>
      <c r="H177" s="30"/>
      <c r="I177" s="30"/>
    </row>
    <row r="178" spans="1:9" s="26" customFormat="1" ht="15.75">
      <c r="A178" s="58">
        <v>24</v>
      </c>
      <c r="B178" s="328" t="s">
        <v>486</v>
      </c>
      <c r="C178" s="21">
        <v>5100</v>
      </c>
      <c r="D178" s="330">
        <v>1</v>
      </c>
      <c r="E178" s="21">
        <f>C178*D178</f>
        <v>5100</v>
      </c>
      <c r="F178" s="332"/>
      <c r="G178" s="7"/>
      <c r="H178" s="30"/>
      <c r="I178" s="30"/>
    </row>
    <row r="179" spans="1:9" s="26" customFormat="1" ht="31.5">
      <c r="A179" s="58">
        <v>25</v>
      </c>
      <c r="B179" s="328" t="s">
        <v>487</v>
      </c>
      <c r="C179" s="21">
        <v>7308.74</v>
      </c>
      <c r="D179" s="330">
        <v>1</v>
      </c>
      <c r="E179" s="21">
        <f>C179*D179</f>
        <v>7308.74</v>
      </c>
      <c r="F179" s="332"/>
      <c r="G179" s="7"/>
      <c r="H179" s="30"/>
      <c r="I179" s="30"/>
    </row>
    <row r="180" spans="1:9" s="26" customFormat="1" ht="31.5">
      <c r="A180" s="58">
        <v>26</v>
      </c>
      <c r="B180" s="328" t="s">
        <v>488</v>
      </c>
      <c r="C180" s="21">
        <v>500</v>
      </c>
      <c r="D180" s="331">
        <v>4</v>
      </c>
      <c r="E180" s="21">
        <f>C180*D180</f>
        <v>2000</v>
      </c>
      <c r="F180" s="332"/>
      <c r="G180" s="7"/>
      <c r="H180" s="30"/>
      <c r="I180" s="30"/>
    </row>
    <row r="181" spans="1:9" s="26" customFormat="1" ht="16.5" customHeight="1">
      <c r="A181" s="550" t="s">
        <v>361</v>
      </c>
      <c r="B181" s="550"/>
      <c r="C181" s="76" t="s">
        <v>141</v>
      </c>
      <c r="D181" s="76" t="s">
        <v>275</v>
      </c>
      <c r="E181" s="76">
        <f>SUM(E155:E180)</f>
        <v>3797626.9991080007</v>
      </c>
      <c r="F181" s="84"/>
      <c r="G181" s="7"/>
      <c r="H181" s="30"/>
      <c r="I181" s="30"/>
    </row>
    <row r="182" spans="1:9" s="38" customFormat="1" ht="21" customHeight="1" hidden="1">
      <c r="A182" s="550"/>
      <c r="B182" s="550"/>
      <c r="C182" s="81"/>
      <c r="D182" s="81"/>
      <c r="E182" s="76"/>
      <c r="F182" s="84"/>
      <c r="G182" s="84"/>
      <c r="H182" s="39"/>
      <c r="I182" s="46"/>
    </row>
    <row r="183" spans="1:9" s="26" customFormat="1" ht="8.25" customHeight="1">
      <c r="A183" s="91"/>
      <c r="B183" s="7"/>
      <c r="C183" s="7"/>
      <c r="D183" s="7"/>
      <c r="E183" s="7"/>
      <c r="F183" s="7"/>
      <c r="G183" s="7"/>
      <c r="H183" s="30"/>
      <c r="I183" s="30"/>
    </row>
    <row r="184" spans="1:9" s="26" customFormat="1" ht="22.5" customHeight="1">
      <c r="A184" s="536" t="s">
        <v>358</v>
      </c>
      <c r="B184" s="536"/>
      <c r="C184" s="28"/>
      <c r="D184" s="28"/>
      <c r="E184" s="28"/>
      <c r="F184" s="14"/>
      <c r="G184" s="7"/>
      <c r="H184" s="30"/>
      <c r="I184" s="30"/>
    </row>
    <row r="185" spans="1:9" s="26" customFormat="1" ht="22.5" customHeight="1">
      <c r="A185" s="536" t="s">
        <v>543</v>
      </c>
      <c r="B185" s="536"/>
      <c r="C185" s="536"/>
      <c r="D185" s="536"/>
      <c r="E185" s="536"/>
      <c r="F185" s="14"/>
      <c r="G185" s="7"/>
      <c r="H185" s="30"/>
      <c r="I185" s="30"/>
    </row>
    <row r="186" spans="1:9" s="26" customFormat="1" ht="12.75" customHeight="1">
      <c r="A186" s="549" t="s">
        <v>170</v>
      </c>
      <c r="B186" s="549"/>
      <c r="C186" s="549"/>
      <c r="D186" s="549"/>
      <c r="E186" s="549"/>
      <c r="F186" s="549"/>
      <c r="G186" s="7"/>
      <c r="H186" s="30"/>
      <c r="I186" s="30"/>
    </row>
    <row r="187" spans="1:9" s="32" customFormat="1" ht="30.75" customHeight="1">
      <c r="A187" s="58" t="s">
        <v>268</v>
      </c>
      <c r="B187" s="58" t="s">
        <v>265</v>
      </c>
      <c r="C187" s="58" t="s">
        <v>266</v>
      </c>
      <c r="D187" s="58" t="s">
        <v>289</v>
      </c>
      <c r="E187" s="70" t="s">
        <v>287</v>
      </c>
      <c r="F187" s="89"/>
      <c r="G187" s="89"/>
      <c r="H187" s="42"/>
      <c r="I187" s="31"/>
    </row>
    <row r="188" spans="1:9" s="32" customFormat="1" ht="12.75">
      <c r="A188" s="58">
        <v>1</v>
      </c>
      <c r="B188" s="58">
        <v>2</v>
      </c>
      <c r="C188" s="58">
        <v>3</v>
      </c>
      <c r="D188" s="58">
        <v>4</v>
      </c>
      <c r="E188" s="79">
        <v>5</v>
      </c>
      <c r="F188" s="80"/>
      <c r="G188" s="80"/>
      <c r="H188" s="31"/>
      <c r="I188" s="31"/>
    </row>
    <row r="189" spans="1:9" s="26" customFormat="1" ht="31.5">
      <c r="A189" s="61">
        <v>1</v>
      </c>
      <c r="B189" s="328" t="s">
        <v>489</v>
      </c>
      <c r="C189" s="335">
        <v>12</v>
      </c>
      <c r="D189" s="336">
        <v>1540</v>
      </c>
      <c r="E189" s="21">
        <f>C189*D189</f>
        <v>18480</v>
      </c>
      <c r="F189" s="18"/>
      <c r="G189" s="9"/>
      <c r="H189" s="30"/>
      <c r="I189" s="30"/>
    </row>
    <row r="190" spans="1:9" s="26" customFormat="1" ht="15.75">
      <c r="A190" s="61">
        <v>2</v>
      </c>
      <c r="B190" s="328" t="s">
        <v>490</v>
      </c>
      <c r="C190" s="335">
        <v>12</v>
      </c>
      <c r="D190" s="336">
        <v>10226.26</v>
      </c>
      <c r="E190" s="21">
        <f aca="true" t="shared" si="2" ref="E190:E218">C190*D190</f>
        <v>122715.12</v>
      </c>
      <c r="F190" s="18"/>
      <c r="G190" s="9"/>
      <c r="H190" s="30"/>
      <c r="I190" s="30"/>
    </row>
    <row r="191" spans="1:9" s="26" customFormat="1" ht="31.5">
      <c r="A191" s="61">
        <v>3</v>
      </c>
      <c r="B191" s="328" t="s">
        <v>491</v>
      </c>
      <c r="C191" s="335">
        <v>12</v>
      </c>
      <c r="D191" s="336">
        <v>9000</v>
      </c>
      <c r="E191" s="21">
        <f t="shared" si="2"/>
        <v>108000</v>
      </c>
      <c r="F191" s="18"/>
      <c r="G191" s="9"/>
      <c r="H191" s="30"/>
      <c r="I191" s="30"/>
    </row>
    <row r="192" spans="1:9" s="26" customFormat="1" ht="33.75" customHeight="1">
      <c r="A192" s="61">
        <v>4</v>
      </c>
      <c r="B192" s="328" t="s">
        <v>492</v>
      </c>
      <c r="C192" s="335">
        <v>12</v>
      </c>
      <c r="D192" s="336">
        <v>178239.6</v>
      </c>
      <c r="E192" s="21">
        <f t="shared" si="2"/>
        <v>2138875.2</v>
      </c>
      <c r="F192" s="18"/>
      <c r="G192" s="9"/>
      <c r="H192" s="30"/>
      <c r="I192" s="30"/>
    </row>
    <row r="193" spans="1:9" s="26" customFormat="1" ht="33.75" customHeight="1">
      <c r="A193" s="61">
        <v>5</v>
      </c>
      <c r="B193" s="328" t="s">
        <v>493</v>
      </c>
      <c r="C193" s="335">
        <v>12</v>
      </c>
      <c r="D193" s="336">
        <v>4226</v>
      </c>
      <c r="E193" s="21">
        <f t="shared" si="2"/>
        <v>50712</v>
      </c>
      <c r="F193" s="18"/>
      <c r="G193" s="9"/>
      <c r="H193" s="30"/>
      <c r="I193" s="30"/>
    </row>
    <row r="194" spans="1:9" s="26" customFormat="1" ht="31.5">
      <c r="A194" s="61">
        <v>6</v>
      </c>
      <c r="B194" s="328" t="s">
        <v>494</v>
      </c>
      <c r="C194" s="335">
        <v>12</v>
      </c>
      <c r="D194" s="336">
        <v>3586.8</v>
      </c>
      <c r="E194" s="21">
        <f t="shared" si="2"/>
        <v>43041.600000000006</v>
      </c>
      <c r="F194" s="18"/>
      <c r="G194" s="9"/>
      <c r="H194" s="30"/>
      <c r="I194" s="30"/>
    </row>
    <row r="195" spans="1:9" s="26" customFormat="1" ht="31.5">
      <c r="A195" s="61">
        <v>7</v>
      </c>
      <c r="B195" s="328" t="s">
        <v>495</v>
      </c>
      <c r="C195" s="335">
        <v>2</v>
      </c>
      <c r="D195" s="336">
        <v>12300.5</v>
      </c>
      <c r="E195" s="21">
        <f t="shared" si="2"/>
        <v>24601</v>
      </c>
      <c r="F195" s="18"/>
      <c r="G195" s="9"/>
      <c r="H195" s="30"/>
      <c r="I195" s="30"/>
    </row>
    <row r="196" spans="1:9" s="26" customFormat="1" ht="31.5">
      <c r="A196" s="61">
        <v>8</v>
      </c>
      <c r="B196" s="328" t="s">
        <v>496</v>
      </c>
      <c r="C196" s="335">
        <v>1</v>
      </c>
      <c r="D196" s="336">
        <v>159600</v>
      </c>
      <c r="E196" s="21">
        <f t="shared" si="2"/>
        <v>159600</v>
      </c>
      <c r="F196" s="104"/>
      <c r="G196" s="9"/>
      <c r="H196" s="30"/>
      <c r="I196" s="30"/>
    </row>
    <row r="197" spans="1:9" s="26" customFormat="1" ht="47.25">
      <c r="A197" s="61">
        <v>9</v>
      </c>
      <c r="B197" s="328" t="s">
        <v>497</v>
      </c>
      <c r="C197" s="335">
        <v>12</v>
      </c>
      <c r="D197" s="336">
        <v>4640</v>
      </c>
      <c r="E197" s="21">
        <f t="shared" si="2"/>
        <v>55680</v>
      </c>
      <c r="F197" s="104"/>
      <c r="G197" s="9"/>
      <c r="H197" s="30"/>
      <c r="I197" s="30"/>
    </row>
    <row r="198" spans="1:9" s="26" customFormat="1" ht="47.25">
      <c r="A198" s="61">
        <v>10</v>
      </c>
      <c r="B198" s="334" t="s">
        <v>498</v>
      </c>
      <c r="C198" s="335">
        <v>4</v>
      </c>
      <c r="D198" s="336">
        <v>68100</v>
      </c>
      <c r="E198" s="21">
        <f t="shared" si="2"/>
        <v>272400</v>
      </c>
      <c r="F198" s="18"/>
      <c r="G198" s="9"/>
      <c r="H198" s="30"/>
      <c r="I198" s="30"/>
    </row>
    <row r="199" spans="1:9" s="26" customFormat="1" ht="31.5">
      <c r="A199" s="61">
        <v>11</v>
      </c>
      <c r="B199" s="334" t="s">
        <v>499</v>
      </c>
      <c r="C199" s="335">
        <v>1</v>
      </c>
      <c r="D199" s="336">
        <v>10043.91</v>
      </c>
      <c r="E199" s="21">
        <f t="shared" si="2"/>
        <v>10043.91</v>
      </c>
      <c r="F199" s="18"/>
      <c r="G199" s="9"/>
      <c r="H199" s="30"/>
      <c r="I199" s="30"/>
    </row>
    <row r="200" spans="1:9" s="26" customFormat="1" ht="20.25" customHeight="1">
      <c r="A200" s="61">
        <v>12</v>
      </c>
      <c r="B200" s="334" t="s">
        <v>500</v>
      </c>
      <c r="C200" s="335">
        <v>1</v>
      </c>
      <c r="D200" s="337">
        <v>1000</v>
      </c>
      <c r="E200" s="21">
        <f t="shared" si="2"/>
        <v>1000</v>
      </c>
      <c r="F200" s="18"/>
      <c r="G200" s="9"/>
      <c r="H200" s="30"/>
      <c r="I200" s="30"/>
    </row>
    <row r="201" spans="1:9" s="26" customFormat="1" ht="22.5" customHeight="1">
      <c r="A201" s="61">
        <v>13</v>
      </c>
      <c r="B201" s="334" t="s">
        <v>501</v>
      </c>
      <c r="C201" s="335">
        <v>1</v>
      </c>
      <c r="D201" s="338">
        <v>100</v>
      </c>
      <c r="E201" s="21">
        <f t="shared" si="2"/>
        <v>100</v>
      </c>
      <c r="F201" s="18"/>
      <c r="G201" s="9"/>
      <c r="H201" s="30"/>
      <c r="I201" s="30"/>
    </row>
    <row r="202" spans="1:9" s="26" customFormat="1" ht="21.75" customHeight="1">
      <c r="A202" s="61">
        <v>14</v>
      </c>
      <c r="B202" s="334" t="s">
        <v>502</v>
      </c>
      <c r="C202" s="335">
        <v>1</v>
      </c>
      <c r="D202" s="337">
        <v>400</v>
      </c>
      <c r="E202" s="21">
        <f t="shared" si="2"/>
        <v>400</v>
      </c>
      <c r="F202" s="18"/>
      <c r="G202" s="9"/>
      <c r="H202" s="30"/>
      <c r="I202" s="30"/>
    </row>
    <row r="203" spans="1:9" s="26" customFormat="1" ht="31.5">
      <c r="A203" s="61">
        <v>15</v>
      </c>
      <c r="B203" s="334" t="s">
        <v>503</v>
      </c>
      <c r="C203" s="335">
        <v>1</v>
      </c>
      <c r="D203" s="336">
        <v>7500</v>
      </c>
      <c r="E203" s="21">
        <f t="shared" si="2"/>
        <v>7500</v>
      </c>
      <c r="F203" s="18"/>
      <c r="G203" s="9"/>
      <c r="H203" s="30"/>
      <c r="I203" s="30"/>
    </row>
    <row r="204" spans="1:9" s="26" customFormat="1" ht="65.25" customHeight="1">
      <c r="A204" s="61">
        <v>16</v>
      </c>
      <c r="B204" s="334" t="s">
        <v>504</v>
      </c>
      <c r="C204" s="335">
        <v>1</v>
      </c>
      <c r="D204" s="337">
        <v>10000</v>
      </c>
      <c r="E204" s="21">
        <f t="shared" si="2"/>
        <v>10000</v>
      </c>
      <c r="F204" s="18"/>
      <c r="G204" s="9"/>
      <c r="H204" s="30"/>
      <c r="I204" s="30"/>
    </row>
    <row r="205" spans="1:9" s="26" customFormat="1" ht="47.25">
      <c r="A205" s="61">
        <v>17</v>
      </c>
      <c r="B205" s="334" t="s">
        <v>505</v>
      </c>
      <c r="C205" s="335">
        <v>1</v>
      </c>
      <c r="D205" s="336">
        <v>4382.41</v>
      </c>
      <c r="E205" s="21">
        <f t="shared" si="2"/>
        <v>4382.41</v>
      </c>
      <c r="F205" s="18"/>
      <c r="G205" s="9"/>
      <c r="H205" s="30"/>
      <c r="I205" s="30"/>
    </row>
    <row r="206" spans="1:9" s="26" customFormat="1" ht="15.75">
      <c r="A206" s="61">
        <v>18</v>
      </c>
      <c r="B206" s="334" t="s">
        <v>506</v>
      </c>
      <c r="C206" s="335">
        <v>1</v>
      </c>
      <c r="D206" s="336">
        <v>13116</v>
      </c>
      <c r="E206" s="21">
        <f t="shared" si="2"/>
        <v>13116</v>
      </c>
      <c r="F206" s="18"/>
      <c r="G206" s="9"/>
      <c r="H206" s="30"/>
      <c r="I206" s="30"/>
    </row>
    <row r="207" spans="1:9" s="26" customFormat="1" ht="31.5">
      <c r="A207" s="61">
        <v>19</v>
      </c>
      <c r="B207" s="334" t="s">
        <v>507</v>
      </c>
      <c r="C207" s="335">
        <v>1</v>
      </c>
      <c r="D207" s="336">
        <v>10675</v>
      </c>
      <c r="E207" s="21">
        <f t="shared" si="2"/>
        <v>10675</v>
      </c>
      <c r="F207" s="18"/>
      <c r="G207" s="9"/>
      <c r="H207" s="30"/>
      <c r="I207" s="30"/>
    </row>
    <row r="208" spans="1:9" s="26" customFormat="1" ht="31.5">
      <c r="A208" s="61">
        <v>20</v>
      </c>
      <c r="B208" s="334" t="s">
        <v>508</v>
      </c>
      <c r="C208" s="335">
        <v>1</v>
      </c>
      <c r="D208" s="336">
        <v>468</v>
      </c>
      <c r="E208" s="21">
        <f t="shared" si="2"/>
        <v>468</v>
      </c>
      <c r="F208" s="18"/>
      <c r="G208" s="9"/>
      <c r="H208" s="30"/>
      <c r="I208" s="30"/>
    </row>
    <row r="209" spans="1:9" s="26" customFormat="1" ht="15.75">
      <c r="A209" s="61">
        <v>21</v>
      </c>
      <c r="B209" s="334" t="s">
        <v>509</v>
      </c>
      <c r="C209" s="335">
        <v>12</v>
      </c>
      <c r="D209" s="336">
        <v>166</v>
      </c>
      <c r="E209" s="21">
        <f t="shared" si="2"/>
        <v>1992</v>
      </c>
      <c r="F209" s="18"/>
      <c r="G209" s="9"/>
      <c r="H209" s="30"/>
      <c r="I209" s="30"/>
    </row>
    <row r="210" spans="1:9" s="26" customFormat="1" ht="63">
      <c r="A210" s="61">
        <v>22</v>
      </c>
      <c r="B210" s="334" t="s">
        <v>510</v>
      </c>
      <c r="C210" s="335">
        <v>1</v>
      </c>
      <c r="D210" s="336">
        <v>27059</v>
      </c>
      <c r="E210" s="21">
        <f t="shared" si="2"/>
        <v>27059</v>
      </c>
      <c r="F210" s="18"/>
      <c r="G210" s="9"/>
      <c r="H210" s="30"/>
      <c r="I210" s="30"/>
    </row>
    <row r="211" spans="1:9" s="26" customFormat="1" ht="15.75">
      <c r="A211" s="61">
        <v>23</v>
      </c>
      <c r="B211" s="334" t="s">
        <v>511</v>
      </c>
      <c r="C211" s="335">
        <v>1</v>
      </c>
      <c r="D211" s="336">
        <v>7900</v>
      </c>
      <c r="E211" s="21">
        <f t="shared" si="2"/>
        <v>7900</v>
      </c>
      <c r="F211" s="18"/>
      <c r="G211" s="9"/>
      <c r="H211" s="30"/>
      <c r="I211" s="30"/>
    </row>
    <row r="212" spans="1:9" s="26" customFormat="1" ht="31.5">
      <c r="A212" s="61">
        <v>24</v>
      </c>
      <c r="B212" s="334" t="s">
        <v>512</v>
      </c>
      <c r="C212" s="335">
        <v>1</v>
      </c>
      <c r="D212" s="336">
        <v>3000</v>
      </c>
      <c r="E212" s="21">
        <f t="shared" si="2"/>
        <v>3000</v>
      </c>
      <c r="F212" s="18"/>
      <c r="G212" s="9"/>
      <c r="H212" s="30"/>
      <c r="I212" s="30"/>
    </row>
    <row r="213" spans="1:9" s="26" customFormat="1" ht="47.25">
      <c r="A213" s="61">
        <v>25</v>
      </c>
      <c r="B213" s="334" t="s">
        <v>513</v>
      </c>
      <c r="C213" s="335">
        <v>1</v>
      </c>
      <c r="D213" s="336">
        <v>2950</v>
      </c>
      <c r="E213" s="21">
        <f t="shared" si="2"/>
        <v>2950</v>
      </c>
      <c r="F213" s="18"/>
      <c r="G213" s="9"/>
      <c r="H213" s="30"/>
      <c r="I213" s="30"/>
    </row>
    <row r="214" spans="1:9" s="26" customFormat="1" ht="31.5">
      <c r="A214" s="61">
        <v>26</v>
      </c>
      <c r="B214" s="334" t="s">
        <v>514</v>
      </c>
      <c r="C214" s="335">
        <v>1</v>
      </c>
      <c r="D214" s="336">
        <v>1990</v>
      </c>
      <c r="E214" s="21">
        <f t="shared" si="2"/>
        <v>1990</v>
      </c>
      <c r="F214" s="18"/>
      <c r="G214" s="9"/>
      <c r="H214" s="30"/>
      <c r="I214" s="30"/>
    </row>
    <row r="215" spans="1:9" s="26" customFormat="1" ht="63">
      <c r="A215" s="61">
        <v>27</v>
      </c>
      <c r="B215" s="334" t="s">
        <v>470</v>
      </c>
      <c r="C215" s="335">
        <v>4</v>
      </c>
      <c r="D215" s="336">
        <v>3277</v>
      </c>
      <c r="E215" s="21">
        <f t="shared" si="2"/>
        <v>13108</v>
      </c>
      <c r="F215" s="18"/>
      <c r="G215" s="9"/>
      <c r="H215" s="30"/>
      <c r="I215" s="30"/>
    </row>
    <row r="216" spans="1:9" s="26" customFormat="1" ht="78.75">
      <c r="A216" s="61">
        <v>28</v>
      </c>
      <c r="B216" s="334" t="s">
        <v>515</v>
      </c>
      <c r="C216" s="335">
        <v>1</v>
      </c>
      <c r="D216" s="336">
        <v>88751.76</v>
      </c>
      <c r="E216" s="21">
        <f t="shared" si="2"/>
        <v>88751.76</v>
      </c>
      <c r="F216" s="18"/>
      <c r="G216" s="9"/>
      <c r="H216" s="30"/>
      <c r="I216" s="30"/>
    </row>
    <row r="217" spans="1:9" s="26" customFormat="1" ht="15.75">
      <c r="A217" s="61">
        <v>29</v>
      </c>
      <c r="B217" s="334" t="s">
        <v>516</v>
      </c>
      <c r="C217" s="335">
        <v>1</v>
      </c>
      <c r="D217" s="336">
        <v>26672</v>
      </c>
      <c r="E217" s="21">
        <f t="shared" si="2"/>
        <v>26672</v>
      </c>
      <c r="F217" s="18"/>
      <c r="G217" s="9"/>
      <c r="H217" s="30"/>
      <c r="I217" s="30"/>
    </row>
    <row r="218" spans="1:9" s="26" customFormat="1" ht="15.75">
      <c r="A218" s="61">
        <v>30</v>
      </c>
      <c r="B218" s="334" t="s">
        <v>517</v>
      </c>
      <c r="C218" s="335">
        <v>35</v>
      </c>
      <c r="D218" s="337">
        <v>1500</v>
      </c>
      <c r="E218" s="21">
        <f t="shared" si="2"/>
        <v>52500</v>
      </c>
      <c r="F218" s="18"/>
      <c r="G218" s="9"/>
      <c r="H218" s="30"/>
      <c r="I218" s="30"/>
    </row>
    <row r="219" spans="1:9" s="38" customFormat="1" ht="20.25" customHeight="1">
      <c r="A219" s="553" t="s">
        <v>405</v>
      </c>
      <c r="B219" s="554"/>
      <c r="C219" s="248" t="s">
        <v>141</v>
      </c>
      <c r="D219" s="76" t="s">
        <v>275</v>
      </c>
      <c r="E219" s="76">
        <f>SUM(E189:E218)</f>
        <v>3277713.0000000005</v>
      </c>
      <c r="F219" s="84"/>
      <c r="G219" s="12"/>
      <c r="H219" s="46"/>
      <c r="I219" s="46"/>
    </row>
    <row r="220" spans="1:9" s="26" customFormat="1" ht="3" customHeight="1">
      <c r="A220" s="59"/>
      <c r="B220" s="14"/>
      <c r="C220" s="14"/>
      <c r="D220" s="14"/>
      <c r="E220" s="14"/>
      <c r="F220" s="14"/>
      <c r="G220" s="7"/>
      <c r="H220" s="30"/>
      <c r="I220" s="30"/>
    </row>
    <row r="221" spans="1:9" s="26" customFormat="1" ht="20.25" customHeight="1">
      <c r="A221" s="536" t="s">
        <v>359</v>
      </c>
      <c r="B221" s="536"/>
      <c r="C221" s="28"/>
      <c r="D221" s="28"/>
      <c r="E221" s="28"/>
      <c r="F221" s="14"/>
      <c r="G221" s="7"/>
      <c r="H221" s="30"/>
      <c r="I221" s="30"/>
    </row>
    <row r="222" spans="1:9" s="26" customFormat="1" ht="20.25" customHeight="1">
      <c r="A222" s="536" t="s">
        <v>546</v>
      </c>
      <c r="B222" s="536"/>
      <c r="C222" s="536"/>
      <c r="D222" s="536"/>
      <c r="E222" s="536"/>
      <c r="F222" s="14"/>
      <c r="G222" s="7"/>
      <c r="H222" s="30"/>
      <c r="I222" s="30"/>
    </row>
    <row r="223" spans="1:9" s="26" customFormat="1" ht="15" customHeight="1">
      <c r="A223" s="549" t="s">
        <v>340</v>
      </c>
      <c r="B223" s="569"/>
      <c r="C223" s="569"/>
      <c r="D223" s="569"/>
      <c r="E223" s="569"/>
      <c r="F223" s="569"/>
      <c r="G223" s="7"/>
      <c r="H223" s="30"/>
      <c r="I223" s="30"/>
    </row>
    <row r="224" spans="1:9" s="32" customFormat="1" ht="27.75" customHeight="1">
      <c r="A224" s="58" t="s">
        <v>268</v>
      </c>
      <c r="B224" s="58" t="s">
        <v>265</v>
      </c>
      <c r="C224" s="58" t="s">
        <v>266</v>
      </c>
      <c r="D224" s="70" t="s">
        <v>309</v>
      </c>
      <c r="E224" s="70" t="s">
        <v>287</v>
      </c>
      <c r="F224" s="89"/>
      <c r="G224" s="8"/>
      <c r="H224" s="31"/>
      <c r="I224" s="31"/>
    </row>
    <row r="225" spans="1:9" s="32" customFormat="1" ht="12.75">
      <c r="A225" s="58">
        <v>1</v>
      </c>
      <c r="B225" s="58">
        <v>2</v>
      </c>
      <c r="C225" s="58">
        <v>3</v>
      </c>
      <c r="D225" s="58">
        <v>4</v>
      </c>
      <c r="E225" s="58">
        <v>5</v>
      </c>
      <c r="F225" s="80"/>
      <c r="G225" s="8"/>
      <c r="H225" s="31"/>
      <c r="I225" s="31"/>
    </row>
    <row r="226" spans="1:9" s="32" customFormat="1" ht="15.75">
      <c r="A226" s="58">
        <v>1</v>
      </c>
      <c r="B226" s="308" t="s">
        <v>518</v>
      </c>
      <c r="C226" s="362">
        <v>3</v>
      </c>
      <c r="D226" s="362">
        <v>20000</v>
      </c>
      <c r="E226" s="230">
        <f>C226*D226</f>
        <v>60000</v>
      </c>
      <c r="F226" s="80"/>
      <c r="G226" s="8"/>
      <c r="H226" s="31"/>
      <c r="I226" s="31"/>
    </row>
    <row r="227" spans="1:9" s="32" customFormat="1" ht="15.75">
      <c r="A227" s="58">
        <v>2</v>
      </c>
      <c r="B227" s="308" t="s">
        <v>519</v>
      </c>
      <c r="C227" s="362">
        <v>30</v>
      </c>
      <c r="D227" s="362">
        <v>7000</v>
      </c>
      <c r="E227" s="230">
        <f>C227*D227</f>
        <v>210000</v>
      </c>
      <c r="F227" s="80"/>
      <c r="G227" s="8"/>
      <c r="H227" s="31"/>
      <c r="I227" s="31"/>
    </row>
    <row r="228" spans="1:9" s="32" customFormat="1" ht="15.75">
      <c r="A228" s="58">
        <v>3</v>
      </c>
      <c r="B228" s="308" t="s">
        <v>520</v>
      </c>
      <c r="C228" s="362">
        <v>3</v>
      </c>
      <c r="D228" s="362">
        <v>10000</v>
      </c>
      <c r="E228" s="230">
        <f>C228*D228</f>
        <v>30000</v>
      </c>
      <c r="F228" s="80"/>
      <c r="G228" s="8"/>
      <c r="H228" s="31"/>
      <c r="I228" s="31"/>
    </row>
    <row r="229" spans="1:9" s="26" customFormat="1" ht="23.25" customHeight="1">
      <c r="A229" s="550" t="s">
        <v>361</v>
      </c>
      <c r="B229" s="550"/>
      <c r="C229" s="21">
        <f>SUM(C226:C228)</f>
        <v>36</v>
      </c>
      <c r="D229" s="21" t="s">
        <v>275</v>
      </c>
      <c r="E229" s="76">
        <f>SUM(E226:E228)</f>
        <v>300000</v>
      </c>
      <c r="F229" s="84"/>
      <c r="G229" s="7"/>
      <c r="H229" s="30"/>
      <c r="I229" s="30"/>
    </row>
    <row r="230" spans="1:9" s="26" customFormat="1" ht="26.25" customHeight="1">
      <c r="A230" s="536" t="s">
        <v>360</v>
      </c>
      <c r="B230" s="536"/>
      <c r="C230" s="28"/>
      <c r="D230" s="28"/>
      <c r="E230" s="28"/>
      <c r="F230" s="14"/>
      <c r="G230" s="7"/>
      <c r="H230" s="30"/>
      <c r="I230" s="30"/>
    </row>
    <row r="231" spans="1:9" s="26" customFormat="1" ht="21" customHeight="1">
      <c r="A231" s="572" t="s">
        <v>542</v>
      </c>
      <c r="B231" s="536"/>
      <c r="C231" s="536"/>
      <c r="D231" s="536"/>
      <c r="E231" s="536"/>
      <c r="F231" s="573"/>
      <c r="G231" s="7"/>
      <c r="H231" s="30"/>
      <c r="I231" s="30"/>
    </row>
    <row r="232" spans="1:9" s="26" customFormat="1" ht="16.5" customHeight="1">
      <c r="A232" s="365"/>
      <c r="B232" s="365"/>
      <c r="C232" s="365"/>
      <c r="D232" s="365"/>
      <c r="E232" s="365"/>
      <c r="F232" s="14"/>
      <c r="G232" s="7"/>
      <c r="H232" s="30"/>
      <c r="I232" s="30"/>
    </row>
    <row r="233" spans="1:9" s="26" customFormat="1" ht="16.5" customHeight="1">
      <c r="A233" s="569" t="s">
        <v>341</v>
      </c>
      <c r="B233" s="569"/>
      <c r="C233" s="569"/>
      <c r="D233" s="569"/>
      <c r="E233" s="569"/>
      <c r="F233" s="569"/>
      <c r="G233" s="7"/>
      <c r="H233" s="30"/>
      <c r="I233" s="30"/>
    </row>
    <row r="234" spans="1:9" s="32" customFormat="1" ht="28.5" customHeight="1">
      <c r="A234" s="58" t="s">
        <v>268</v>
      </c>
      <c r="B234" s="58" t="s">
        <v>265</v>
      </c>
      <c r="C234" s="58" t="s">
        <v>266</v>
      </c>
      <c r="D234" s="70" t="s">
        <v>309</v>
      </c>
      <c r="E234" s="70" t="s">
        <v>152</v>
      </c>
      <c r="F234" s="89"/>
      <c r="G234" s="80"/>
      <c r="H234" s="31"/>
      <c r="I234" s="31"/>
    </row>
    <row r="235" spans="1:9" s="26" customFormat="1" ht="12.75">
      <c r="A235" s="252">
        <v>1</v>
      </c>
      <c r="B235" s="250">
        <v>2</v>
      </c>
      <c r="C235" s="250">
        <v>3</v>
      </c>
      <c r="D235" s="250">
        <v>4</v>
      </c>
      <c r="E235" s="250">
        <v>5</v>
      </c>
      <c r="F235" s="249"/>
      <c r="G235" s="9"/>
      <c r="H235" s="30"/>
      <c r="I235" s="30"/>
    </row>
    <row r="236" spans="1:9" s="26" customFormat="1" ht="15.75">
      <c r="A236" s="317">
        <v>1</v>
      </c>
      <c r="B236" s="308" t="s">
        <v>521</v>
      </c>
      <c r="C236" s="353">
        <v>42787.35</v>
      </c>
      <c r="D236" s="359">
        <v>63.36</v>
      </c>
      <c r="E236" s="360">
        <v>2861006</v>
      </c>
      <c r="F236" s="103"/>
      <c r="G236" s="9"/>
      <c r="H236" s="30"/>
      <c r="I236" s="30"/>
    </row>
    <row r="237" spans="1:9" s="26" customFormat="1" ht="15.75">
      <c r="A237" s="317">
        <v>2</v>
      </c>
      <c r="B237" s="308" t="s">
        <v>522</v>
      </c>
      <c r="C237" s="353">
        <v>3308.5</v>
      </c>
      <c r="D237" s="359">
        <v>290.83</v>
      </c>
      <c r="E237" s="360">
        <f>C237*D237</f>
        <v>962211.0549999999</v>
      </c>
      <c r="F237" s="103"/>
      <c r="G237" s="9"/>
      <c r="H237" s="30"/>
      <c r="I237" s="30"/>
    </row>
    <row r="238" spans="1:9" s="26" customFormat="1" ht="15.75">
      <c r="A238" s="317">
        <v>3</v>
      </c>
      <c r="B238" s="308" t="s">
        <v>523</v>
      </c>
      <c r="C238" s="353">
        <v>3057</v>
      </c>
      <c r="D238" s="359">
        <v>40.36637226</v>
      </c>
      <c r="E238" s="360">
        <f>C238*D238</f>
        <v>123399.99999882</v>
      </c>
      <c r="F238" s="103"/>
      <c r="G238" s="9"/>
      <c r="H238" s="30"/>
      <c r="I238" s="30"/>
    </row>
    <row r="239" spans="1:9" s="26" customFormat="1" ht="15.75">
      <c r="A239" s="317">
        <v>4</v>
      </c>
      <c r="B239" s="361" t="s">
        <v>524</v>
      </c>
      <c r="C239" s="353">
        <v>4315</v>
      </c>
      <c r="D239" s="359">
        <v>39.073</v>
      </c>
      <c r="E239" s="360">
        <f>C239*D239</f>
        <v>168599.995</v>
      </c>
      <c r="F239" s="103"/>
      <c r="G239" s="251"/>
      <c r="H239" s="255"/>
      <c r="I239" s="30"/>
    </row>
    <row r="240" spans="1:9" s="26" customFormat="1" ht="15.75">
      <c r="A240" s="317">
        <v>5</v>
      </c>
      <c r="B240" s="308" t="s">
        <v>525</v>
      </c>
      <c r="C240" s="353">
        <v>1993.34</v>
      </c>
      <c r="D240" s="359">
        <v>52.9</v>
      </c>
      <c r="E240" s="360">
        <f>C240*D240</f>
        <v>105447.68599999999</v>
      </c>
      <c r="F240" s="103"/>
      <c r="G240" s="9"/>
      <c r="H240" s="30"/>
      <c r="I240" s="30"/>
    </row>
    <row r="241" spans="1:9" s="26" customFormat="1" ht="15.75">
      <c r="A241" s="317">
        <v>6</v>
      </c>
      <c r="B241" s="308" t="s">
        <v>526</v>
      </c>
      <c r="C241" s="353">
        <v>8835</v>
      </c>
      <c r="D241" s="359">
        <v>23.11</v>
      </c>
      <c r="E241" s="360">
        <f>C241*D241</f>
        <v>204176.85</v>
      </c>
      <c r="F241" s="103"/>
      <c r="G241" s="9"/>
      <c r="H241" s="30"/>
      <c r="I241" s="30"/>
    </row>
    <row r="242" spans="1:9" s="26" customFormat="1" ht="15.75">
      <c r="A242" s="317">
        <v>7</v>
      </c>
      <c r="B242" s="328" t="s">
        <v>527</v>
      </c>
      <c r="C242" s="353">
        <v>200</v>
      </c>
      <c r="D242" s="359">
        <v>1401.97</v>
      </c>
      <c r="E242" s="360">
        <f>C242*D242+0.41</f>
        <v>280394.41</v>
      </c>
      <c r="F242" s="103"/>
      <c r="G242" s="9"/>
      <c r="H242" s="30"/>
      <c r="I242" s="30"/>
    </row>
    <row r="243" spans="1:9" s="38" customFormat="1" ht="19.5" customHeight="1">
      <c r="A243" s="550" t="s">
        <v>310</v>
      </c>
      <c r="B243" s="550"/>
      <c r="C243" s="345">
        <f>SUM(C236:C242)</f>
        <v>64496.189999999995</v>
      </c>
      <c r="D243" s="81" t="s">
        <v>275</v>
      </c>
      <c r="E243" s="339">
        <f>SUM(E236:E242)</f>
        <v>4705235.995998819</v>
      </c>
      <c r="F243" s="84"/>
      <c r="G243" s="12"/>
      <c r="H243" s="46"/>
      <c r="I243" s="46"/>
    </row>
    <row r="244" spans="1:9" s="38" customFormat="1" ht="27" customHeight="1">
      <c r="A244" s="98"/>
      <c r="B244" s="98"/>
      <c r="C244" s="82"/>
      <c r="D244" s="82"/>
      <c r="E244" s="84"/>
      <c r="F244" s="84"/>
      <c r="G244" s="84"/>
      <c r="H244" s="39"/>
      <c r="I244" s="46"/>
    </row>
    <row r="245" spans="1:9" s="41" customFormat="1" ht="42" customHeight="1">
      <c r="A245" s="570" t="s">
        <v>528</v>
      </c>
      <c r="B245" s="570"/>
      <c r="C245" s="340"/>
      <c r="D245" s="341"/>
      <c r="E245" s="571" t="s">
        <v>407</v>
      </c>
      <c r="F245" s="571"/>
      <c r="G245" s="88"/>
      <c r="H245" s="257"/>
      <c r="I245" s="257"/>
    </row>
    <row r="246" spans="1:9" s="41" customFormat="1" ht="10.5" customHeight="1">
      <c r="A246" s="342"/>
      <c r="B246" s="342"/>
      <c r="C246" s="343" t="s">
        <v>248</v>
      </c>
      <c r="D246" s="343"/>
      <c r="E246" s="574" t="s">
        <v>249</v>
      </c>
      <c r="F246" s="574"/>
      <c r="G246" s="88"/>
      <c r="H246" s="257"/>
      <c r="I246" s="257"/>
    </row>
    <row r="247" spans="1:9" s="41" customFormat="1" ht="34.5" customHeight="1">
      <c r="A247" s="575" t="s">
        <v>529</v>
      </c>
      <c r="B247" s="575"/>
      <c r="C247" s="340"/>
      <c r="D247" s="341"/>
      <c r="E247" s="571" t="s">
        <v>530</v>
      </c>
      <c r="F247" s="571"/>
      <c r="G247" s="88"/>
      <c r="H247" s="257"/>
      <c r="I247" s="257"/>
    </row>
    <row r="248" spans="1:9" s="41" customFormat="1" ht="10.5" customHeight="1">
      <c r="A248" s="342"/>
      <c r="B248" s="342"/>
      <c r="C248" s="343" t="s">
        <v>248</v>
      </c>
      <c r="D248" s="343"/>
      <c r="E248" s="574" t="s">
        <v>249</v>
      </c>
      <c r="F248" s="574"/>
      <c r="G248" s="88"/>
      <c r="H248" s="257"/>
      <c r="I248" s="257"/>
    </row>
    <row r="249" spans="1:9" s="41" customFormat="1" ht="32.25" customHeight="1">
      <c r="A249" s="575" t="s">
        <v>531</v>
      </c>
      <c r="B249" s="575"/>
      <c r="C249" s="340"/>
      <c r="D249" s="341"/>
      <c r="E249" s="571" t="s">
        <v>530</v>
      </c>
      <c r="F249" s="571"/>
      <c r="G249" s="88"/>
      <c r="H249" s="257"/>
      <c r="I249" s="257"/>
    </row>
    <row r="250" spans="1:9" s="41" customFormat="1" ht="41.25" customHeight="1">
      <c r="A250" s="575" t="s">
        <v>532</v>
      </c>
      <c r="B250" s="575"/>
      <c r="C250" s="343" t="s">
        <v>248</v>
      </c>
      <c r="D250" s="343"/>
      <c r="E250" s="574" t="s">
        <v>249</v>
      </c>
      <c r="F250" s="574"/>
      <c r="G250" s="88"/>
      <c r="H250" s="257"/>
      <c r="I250" s="257"/>
    </row>
    <row r="251" spans="1:9" s="41" customFormat="1" ht="30.75" customHeight="1">
      <c r="A251" s="576" t="s">
        <v>550</v>
      </c>
      <c r="B251" s="577"/>
      <c r="C251" s="577"/>
      <c r="D251" s="578"/>
      <c r="E251" s="578"/>
      <c r="F251" s="344"/>
      <c r="G251" s="88"/>
      <c r="H251" s="257"/>
      <c r="I251" s="257"/>
    </row>
    <row r="252" spans="1:9" ht="8.25" customHeight="1">
      <c r="A252" s="85"/>
      <c r="B252" s="85"/>
      <c r="C252" s="85"/>
      <c r="D252" s="85"/>
      <c r="E252" s="85"/>
      <c r="F252" s="85"/>
      <c r="G252" s="86"/>
      <c r="H252" s="256"/>
      <c r="I252" s="256"/>
    </row>
    <row r="253" spans="1:9" ht="14.25" customHeight="1">
      <c r="A253" s="579"/>
      <c r="B253" s="579"/>
      <c r="C253" s="580"/>
      <c r="D253" s="580"/>
      <c r="E253" s="87"/>
      <c r="F253" s="580"/>
      <c r="G253" s="86"/>
      <c r="H253" s="256"/>
      <c r="I253" s="256"/>
    </row>
    <row r="254" spans="1:9" s="41" customFormat="1" ht="15.75">
      <c r="A254" s="87"/>
      <c r="B254" s="258"/>
      <c r="C254" s="580"/>
      <c r="D254" s="580"/>
      <c r="E254" s="87"/>
      <c r="F254" s="580"/>
      <c r="G254" s="88"/>
      <c r="H254" s="257"/>
      <c r="I254" s="257"/>
    </row>
    <row r="255" spans="2:9" ht="12.75">
      <c r="B255" s="256"/>
      <c r="C255" s="256"/>
      <c r="D255" s="256"/>
      <c r="E255" s="256"/>
      <c r="F255" s="256"/>
      <c r="H255" s="256"/>
      <c r="I255" s="256"/>
    </row>
    <row r="256" spans="2:9" ht="12.75">
      <c r="B256" s="256"/>
      <c r="C256" s="256"/>
      <c r="D256" s="256"/>
      <c r="E256" s="256"/>
      <c r="F256" s="256"/>
      <c r="H256" s="256"/>
      <c r="I256" s="256"/>
    </row>
    <row r="257" spans="8:9" ht="12.75">
      <c r="H257" s="256"/>
      <c r="I257" s="256"/>
    </row>
  </sheetData>
  <sheetProtection/>
  <mergeCells count="115">
    <mergeCell ref="A250:B250"/>
    <mergeCell ref="E250:F250"/>
    <mergeCell ref="A251:E251"/>
    <mergeCell ref="A253:B253"/>
    <mergeCell ref="C253:D254"/>
    <mergeCell ref="F253:F254"/>
    <mergeCell ref="E246:F246"/>
    <mergeCell ref="A247:B247"/>
    <mergeCell ref="E247:F247"/>
    <mergeCell ref="E248:F248"/>
    <mergeCell ref="A249:B249"/>
    <mergeCell ref="E249:F249"/>
    <mergeCell ref="A229:B229"/>
    <mergeCell ref="A230:B230"/>
    <mergeCell ref="A233:F233"/>
    <mergeCell ref="A243:B243"/>
    <mergeCell ref="A245:B245"/>
    <mergeCell ref="E245:F245"/>
    <mergeCell ref="A231:F231"/>
    <mergeCell ref="A185:E185"/>
    <mergeCell ref="A186:F186"/>
    <mergeCell ref="A219:B219"/>
    <mergeCell ref="A221:B221"/>
    <mergeCell ref="A222:E222"/>
    <mergeCell ref="A223:F223"/>
    <mergeCell ref="A150:B150"/>
    <mergeCell ref="A151:E151"/>
    <mergeCell ref="A152:F152"/>
    <mergeCell ref="A181:B181"/>
    <mergeCell ref="A182:B182"/>
    <mergeCell ref="A184:B184"/>
    <mergeCell ref="A135:E135"/>
    <mergeCell ref="A136:F136"/>
    <mergeCell ref="A137:A141"/>
    <mergeCell ref="B137:B141"/>
    <mergeCell ref="C137:C141"/>
    <mergeCell ref="D137:D141"/>
    <mergeCell ref="E137:E141"/>
    <mergeCell ref="F137:F141"/>
    <mergeCell ref="A122:B122"/>
    <mergeCell ref="A123:B123"/>
    <mergeCell ref="A124:E124"/>
    <mergeCell ref="A125:F125"/>
    <mergeCell ref="A132:B132"/>
    <mergeCell ref="A134:B134"/>
    <mergeCell ref="A106:F106"/>
    <mergeCell ref="A107:B107"/>
    <mergeCell ref="C107:F107"/>
    <mergeCell ref="A108:F108"/>
    <mergeCell ref="A109:B109"/>
    <mergeCell ref="A110:F110"/>
    <mergeCell ref="A98:B98"/>
    <mergeCell ref="C98:F98"/>
    <mergeCell ref="A99:B99"/>
    <mergeCell ref="A100:F100"/>
    <mergeCell ref="A101:F101"/>
    <mergeCell ref="A105:B105"/>
    <mergeCell ref="A85:B85"/>
    <mergeCell ref="C85:F85"/>
    <mergeCell ref="A86:B86"/>
    <mergeCell ref="A87:F87"/>
    <mergeCell ref="A88:F88"/>
    <mergeCell ref="A96:B96"/>
    <mergeCell ref="A61:B61"/>
    <mergeCell ref="A62:F62"/>
    <mergeCell ref="A63:F63"/>
    <mergeCell ref="A74:B74"/>
    <mergeCell ref="A82:B82"/>
    <mergeCell ref="A83:B83"/>
    <mergeCell ref="A43:B43"/>
    <mergeCell ref="A44:F44"/>
    <mergeCell ref="A45:F45"/>
    <mergeCell ref="A49:B49"/>
    <mergeCell ref="A59:F59"/>
    <mergeCell ref="A60:B60"/>
    <mergeCell ref="C60:F60"/>
    <mergeCell ref="A31:B31"/>
    <mergeCell ref="A32:F32"/>
    <mergeCell ref="A33:F33"/>
    <mergeCell ref="A40:B40"/>
    <mergeCell ref="A42:B42"/>
    <mergeCell ref="C42:F42"/>
    <mergeCell ref="A27:B27"/>
    <mergeCell ref="C27:D27"/>
    <mergeCell ref="C28:D28"/>
    <mergeCell ref="A29:B29"/>
    <mergeCell ref="C29:D29"/>
    <mergeCell ref="A30:B30"/>
    <mergeCell ref="C30:F30"/>
    <mergeCell ref="A21:B21"/>
    <mergeCell ref="A22:F22"/>
    <mergeCell ref="A23:F23"/>
    <mergeCell ref="C24:D24"/>
    <mergeCell ref="C25:D25"/>
    <mergeCell ref="C26:D26"/>
    <mergeCell ref="H11:H13"/>
    <mergeCell ref="I11:I13"/>
    <mergeCell ref="D12:D13"/>
    <mergeCell ref="E12:G12"/>
    <mergeCell ref="A19:B19"/>
    <mergeCell ref="A20:B20"/>
    <mergeCell ref="A8:B8"/>
    <mergeCell ref="A9:F9"/>
    <mergeCell ref="A10:F10"/>
    <mergeCell ref="A11:A13"/>
    <mergeCell ref="B11:B13"/>
    <mergeCell ref="C11:C13"/>
    <mergeCell ref="D11:G11"/>
    <mergeCell ref="A1:G1"/>
    <mergeCell ref="A2:G2"/>
    <mergeCell ref="A3:G3"/>
    <mergeCell ref="A4:F4"/>
    <mergeCell ref="A6:F6"/>
    <mergeCell ref="A7:B7"/>
    <mergeCell ref="C7:F7"/>
  </mergeCells>
  <printOptions/>
  <pageMargins left="0.16" right="0.22" top="0.31" bottom="0.16" header="0.31496062992125984" footer="0.16"/>
  <pageSetup horizontalDpi="600" verticalDpi="600" orientation="portrait" paperSize="9" scale="62" r:id="rId1"/>
  <rowBreaks count="4" manualBreakCount="4">
    <brk id="105" max="255" man="1"/>
    <brk id="149" max="255" man="1"/>
    <brk id="183" max="255" man="1"/>
    <brk id="22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7"/>
  <sheetViews>
    <sheetView view="pageBreakPreview" zoomScale="60" zoomScalePageLayoutView="0" workbookViewId="0" topLeftCell="A220">
      <selection activeCell="D249" sqref="D249"/>
    </sheetView>
  </sheetViews>
  <sheetFormatPr defaultColWidth="9.140625" defaultRowHeight="15"/>
  <cols>
    <col min="1" max="1" width="9.421875" style="23" customWidth="1"/>
    <col min="2" max="2" width="39.8515625" style="23" customWidth="1"/>
    <col min="3" max="3" width="14.57421875" style="23" customWidth="1"/>
    <col min="4" max="4" width="13.7109375" style="23" customWidth="1"/>
    <col min="5" max="5" width="20.00390625" style="23" customWidth="1"/>
    <col min="6" max="6" width="16.57421875" style="23" customWidth="1"/>
    <col min="7" max="7" width="14.28125" style="23" customWidth="1"/>
    <col min="8" max="8" width="14.8515625" style="23" customWidth="1"/>
    <col min="9" max="9" width="16.8515625" style="23" customWidth="1"/>
    <col min="10" max="10" width="13.421875" style="23" customWidth="1"/>
    <col min="11" max="16384" width="9.140625" style="23" customWidth="1"/>
  </cols>
  <sheetData>
    <row r="1" spans="1:8" ht="17.25" customHeight="1">
      <c r="A1" s="529" t="s">
        <v>312</v>
      </c>
      <c r="B1" s="529"/>
      <c r="C1" s="529"/>
      <c r="D1" s="529"/>
      <c r="E1" s="529"/>
      <c r="F1" s="529"/>
      <c r="G1" s="529"/>
      <c r="H1" s="22"/>
    </row>
    <row r="2" spans="1:8" ht="38.25" customHeight="1">
      <c r="A2" s="530" t="s">
        <v>409</v>
      </c>
      <c r="B2" s="531"/>
      <c r="C2" s="531"/>
      <c r="D2" s="531"/>
      <c r="E2" s="531"/>
      <c r="F2" s="531"/>
      <c r="G2" s="532"/>
      <c r="H2" s="24"/>
    </row>
    <row r="3" spans="1:8" ht="16.5" customHeight="1">
      <c r="A3" s="533" t="s">
        <v>304</v>
      </c>
      <c r="B3" s="533"/>
      <c r="C3" s="533"/>
      <c r="D3" s="533"/>
      <c r="E3" s="533"/>
      <c r="F3" s="533"/>
      <c r="G3" s="533"/>
      <c r="H3" s="25"/>
    </row>
    <row r="4" spans="1:8" s="26" customFormat="1" ht="43.5" customHeight="1">
      <c r="A4" s="534" t="s">
        <v>548</v>
      </c>
      <c r="B4" s="534"/>
      <c r="C4" s="534"/>
      <c r="D4" s="534"/>
      <c r="E4" s="534"/>
      <c r="F4" s="534"/>
      <c r="G4" s="90"/>
      <c r="H4" s="13"/>
    </row>
    <row r="5" spans="1:7" s="26" customFormat="1" ht="16.5" customHeight="1">
      <c r="A5" s="91"/>
      <c r="B5" s="7"/>
      <c r="C5" s="7"/>
      <c r="D5" s="7"/>
      <c r="E5" s="7"/>
      <c r="F5" s="7"/>
      <c r="G5" s="7"/>
    </row>
    <row r="6" spans="1:7" s="26" customFormat="1" ht="17.25" customHeight="1">
      <c r="A6" s="535" t="s">
        <v>267</v>
      </c>
      <c r="B6" s="535"/>
      <c r="C6" s="535"/>
      <c r="D6" s="535"/>
      <c r="E6" s="535"/>
      <c r="F6" s="535"/>
      <c r="G6" s="7"/>
    </row>
    <row r="7" spans="1:7" s="27" customFormat="1" ht="17.25" customHeight="1">
      <c r="A7" s="536" t="s">
        <v>344</v>
      </c>
      <c r="B7" s="536"/>
      <c r="C7" s="537"/>
      <c r="D7" s="537"/>
      <c r="E7" s="537"/>
      <c r="F7" s="537"/>
      <c r="G7" s="10"/>
    </row>
    <row r="8" spans="1:7" s="26" customFormat="1" ht="15.75" customHeight="1">
      <c r="A8" s="536" t="s">
        <v>345</v>
      </c>
      <c r="B8" s="536"/>
      <c r="C8" s="14"/>
      <c r="D8" s="14"/>
      <c r="E8" s="14"/>
      <c r="F8" s="14"/>
      <c r="G8" s="7"/>
    </row>
    <row r="9" spans="1:7" s="27" customFormat="1" ht="14.25" customHeight="1">
      <c r="A9" s="538" t="s">
        <v>544</v>
      </c>
      <c r="B9" s="538"/>
      <c r="C9" s="538"/>
      <c r="D9" s="538"/>
      <c r="E9" s="538"/>
      <c r="F9" s="538"/>
      <c r="G9" s="10"/>
    </row>
    <row r="10" spans="1:7" s="29" customFormat="1" ht="25.5" customHeight="1">
      <c r="A10" s="539" t="s">
        <v>316</v>
      </c>
      <c r="B10" s="539"/>
      <c r="C10" s="539"/>
      <c r="D10" s="539"/>
      <c r="E10" s="539"/>
      <c r="F10" s="539"/>
      <c r="G10" s="92"/>
    </row>
    <row r="11" spans="1:9" s="26" customFormat="1" ht="15" customHeight="1">
      <c r="A11" s="540" t="s">
        <v>268</v>
      </c>
      <c r="B11" s="540" t="s">
        <v>264</v>
      </c>
      <c r="C11" s="540" t="s">
        <v>269</v>
      </c>
      <c r="D11" s="540" t="s">
        <v>270</v>
      </c>
      <c r="E11" s="540"/>
      <c r="F11" s="540"/>
      <c r="G11" s="540"/>
      <c r="H11" s="540" t="s">
        <v>271</v>
      </c>
      <c r="I11" s="541" t="s">
        <v>388</v>
      </c>
    </row>
    <row r="12" spans="1:9" s="26" customFormat="1" ht="12.75" customHeight="1">
      <c r="A12" s="540"/>
      <c r="B12" s="540"/>
      <c r="C12" s="540"/>
      <c r="D12" s="540" t="s">
        <v>184</v>
      </c>
      <c r="E12" s="540" t="s">
        <v>177</v>
      </c>
      <c r="F12" s="540"/>
      <c r="G12" s="540"/>
      <c r="H12" s="540"/>
      <c r="I12" s="540"/>
    </row>
    <row r="13" spans="1:13" s="26" customFormat="1" ht="39" customHeight="1">
      <c r="A13" s="540"/>
      <c r="B13" s="540"/>
      <c r="C13" s="540"/>
      <c r="D13" s="540"/>
      <c r="E13" s="58" t="s">
        <v>272</v>
      </c>
      <c r="F13" s="58" t="s">
        <v>273</v>
      </c>
      <c r="G13" s="58" t="s">
        <v>274</v>
      </c>
      <c r="H13" s="540"/>
      <c r="I13" s="540"/>
      <c r="J13" s="30"/>
      <c r="K13" s="30"/>
      <c r="L13" s="30"/>
      <c r="M13" s="30"/>
    </row>
    <row r="14" spans="1:13" s="32" customFormat="1" ht="12.75">
      <c r="A14" s="58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  <c r="J14" s="31"/>
      <c r="K14" s="31"/>
      <c r="L14" s="31"/>
      <c r="M14" s="31"/>
    </row>
    <row r="15" spans="1:13" s="26" customFormat="1" ht="31.5">
      <c r="A15" s="61" t="s">
        <v>317</v>
      </c>
      <c r="B15" s="302" t="s">
        <v>425</v>
      </c>
      <c r="C15" s="303">
        <v>5</v>
      </c>
      <c r="D15" s="305">
        <f>E15+F15+G15</f>
        <v>26808</v>
      </c>
      <c r="E15" s="306">
        <v>21506</v>
      </c>
      <c r="F15" s="305">
        <v>4302</v>
      </c>
      <c r="G15" s="305">
        <v>1000</v>
      </c>
      <c r="H15" s="305">
        <f>D15*30/100</f>
        <v>8042.4</v>
      </c>
      <c r="I15" s="307">
        <f>((D15+H15)*C15)*12</f>
        <v>2091024</v>
      </c>
      <c r="J15" s="33"/>
      <c r="K15" s="35"/>
      <c r="L15" s="35"/>
      <c r="M15" s="35"/>
    </row>
    <row r="16" spans="1:13" s="26" customFormat="1" ht="15.75" customHeight="1">
      <c r="A16" s="61" t="s">
        <v>318</v>
      </c>
      <c r="B16" s="302" t="s">
        <v>426</v>
      </c>
      <c r="C16" s="303">
        <v>36</v>
      </c>
      <c r="D16" s="305">
        <f>E16+F16+G16</f>
        <v>15136</v>
      </c>
      <c r="E16" s="306">
        <v>7684</v>
      </c>
      <c r="F16" s="305">
        <v>3073</v>
      </c>
      <c r="G16" s="305">
        <v>4379</v>
      </c>
      <c r="H16" s="305">
        <f>D16*30/100</f>
        <v>4540.8</v>
      </c>
      <c r="I16" s="307">
        <f>((D16+H16)*C16)*12</f>
        <v>8500377.6</v>
      </c>
      <c r="J16" s="33"/>
      <c r="K16" s="35"/>
      <c r="L16" s="35"/>
      <c r="M16" s="35"/>
    </row>
    <row r="17" spans="1:13" s="26" customFormat="1" ht="15.75">
      <c r="A17" s="61" t="s">
        <v>319</v>
      </c>
      <c r="B17" s="302" t="s">
        <v>427</v>
      </c>
      <c r="C17" s="303">
        <v>9</v>
      </c>
      <c r="D17" s="305">
        <f>E17+F17+G17</f>
        <v>10642.45</v>
      </c>
      <c r="E17" s="306">
        <v>6321</v>
      </c>
      <c r="F17" s="305">
        <v>3321</v>
      </c>
      <c r="G17" s="305">
        <v>1000.45</v>
      </c>
      <c r="H17" s="305">
        <f>D17*30/100</f>
        <v>3192.735</v>
      </c>
      <c r="I17" s="307">
        <f>((D17+H17)*C17)*12</f>
        <v>1494199.98</v>
      </c>
      <c r="J17" s="33"/>
      <c r="K17" s="35"/>
      <c r="L17" s="35"/>
      <c r="M17" s="35"/>
    </row>
    <row r="18" spans="1:15" s="26" customFormat="1" ht="15.75">
      <c r="A18" s="61" t="s">
        <v>320</v>
      </c>
      <c r="B18" s="302" t="s">
        <v>428</v>
      </c>
      <c r="C18" s="304">
        <v>50.5</v>
      </c>
      <c r="D18" s="305">
        <f>E18+F18+G18</f>
        <v>7904</v>
      </c>
      <c r="E18" s="306">
        <v>5000</v>
      </c>
      <c r="F18" s="305">
        <v>1000</v>
      </c>
      <c r="G18" s="305">
        <v>1904</v>
      </c>
      <c r="H18" s="305">
        <f>D18*30/100</f>
        <v>2371.2</v>
      </c>
      <c r="I18" s="307">
        <f>((D18+H18)*C18)*12</f>
        <v>6226771.2</v>
      </c>
      <c r="J18" s="33"/>
      <c r="K18" s="35"/>
      <c r="L18" s="35"/>
      <c r="M18" s="35"/>
      <c r="O18" s="36"/>
    </row>
    <row r="19" spans="1:13" s="26" customFormat="1" ht="15.75" customHeight="1">
      <c r="A19" s="542" t="s">
        <v>361</v>
      </c>
      <c r="B19" s="542"/>
      <c r="C19" s="248">
        <f>SUM(C15:C18)</f>
        <v>100.5</v>
      </c>
      <c r="D19" s="76">
        <f>SUM(D15:D18)</f>
        <v>60490.45</v>
      </c>
      <c r="E19" s="76" t="s">
        <v>275</v>
      </c>
      <c r="F19" s="76" t="s">
        <v>275</v>
      </c>
      <c r="G19" s="76" t="s">
        <v>275</v>
      </c>
      <c r="H19" s="76">
        <f>SUM(H15:H18)</f>
        <v>18147.135000000002</v>
      </c>
      <c r="I19" s="76">
        <f>ROUND(SUM(I15:I18),0)</f>
        <v>18312373</v>
      </c>
      <c r="J19" s="33"/>
      <c r="K19" s="37"/>
      <c r="L19" s="35"/>
      <c r="M19" s="35"/>
    </row>
    <row r="20" spans="1:7" s="26" customFormat="1" ht="21" customHeight="1">
      <c r="A20" s="536" t="s">
        <v>389</v>
      </c>
      <c r="B20" s="536"/>
      <c r="C20" s="14"/>
      <c r="D20" s="14"/>
      <c r="E20" s="14"/>
      <c r="F20" s="14"/>
      <c r="G20" s="7"/>
    </row>
    <row r="21" spans="1:7" s="26" customFormat="1" ht="21" customHeight="1">
      <c r="A21" s="538" t="s">
        <v>346</v>
      </c>
      <c r="B21" s="538"/>
      <c r="C21" s="14"/>
      <c r="D21" s="14"/>
      <c r="E21" s="14"/>
      <c r="F21" s="14"/>
      <c r="G21" s="7"/>
    </row>
    <row r="22" spans="1:8" s="27" customFormat="1" ht="21" customHeight="1">
      <c r="A22" s="538" t="s">
        <v>544</v>
      </c>
      <c r="B22" s="538"/>
      <c r="C22" s="538"/>
      <c r="D22" s="538"/>
      <c r="E22" s="538"/>
      <c r="F22" s="538"/>
      <c r="G22" s="94"/>
      <c r="H22" s="40"/>
    </row>
    <row r="23" spans="1:7" s="38" customFormat="1" ht="48.75" customHeight="1">
      <c r="A23" s="543" t="s">
        <v>321</v>
      </c>
      <c r="B23" s="543"/>
      <c r="C23" s="543"/>
      <c r="D23" s="543"/>
      <c r="E23" s="543"/>
      <c r="F23" s="543"/>
      <c r="G23" s="11"/>
    </row>
    <row r="24" spans="1:7" s="32" customFormat="1" ht="37.5" customHeight="1">
      <c r="A24" s="58" t="s">
        <v>268</v>
      </c>
      <c r="B24" s="58" t="s">
        <v>280</v>
      </c>
      <c r="C24" s="540" t="s">
        <v>281</v>
      </c>
      <c r="D24" s="540"/>
      <c r="E24" s="58" t="s">
        <v>15</v>
      </c>
      <c r="F24" s="89"/>
      <c r="G24" s="8"/>
    </row>
    <row r="25" spans="1:7" s="32" customFormat="1" ht="12.75">
      <c r="A25" s="58">
        <v>1</v>
      </c>
      <c r="B25" s="58">
        <v>2</v>
      </c>
      <c r="C25" s="540">
        <v>3</v>
      </c>
      <c r="D25" s="540"/>
      <c r="E25" s="58">
        <v>4</v>
      </c>
      <c r="F25" s="89"/>
      <c r="G25" s="8"/>
    </row>
    <row r="26" spans="1:7" s="26" customFormat="1" ht="126.75" customHeight="1">
      <c r="A26" s="233" t="s">
        <v>9</v>
      </c>
      <c r="B26" s="229" t="s">
        <v>322</v>
      </c>
      <c r="C26" s="544">
        <f>I19</f>
        <v>18312373</v>
      </c>
      <c r="D26" s="544"/>
      <c r="E26" s="230">
        <f>C26*30.2%+0.35</f>
        <v>5530336.995999999</v>
      </c>
      <c r="F26" s="96"/>
      <c r="G26" s="7"/>
    </row>
    <row r="27" spans="1:7" s="26" customFormat="1" ht="15.75" customHeight="1">
      <c r="A27" s="545" t="s">
        <v>311</v>
      </c>
      <c r="B27" s="545"/>
      <c r="C27" s="546" t="s">
        <v>275</v>
      </c>
      <c r="D27" s="546"/>
      <c r="E27" s="231">
        <f>E26</f>
        <v>5530336.995999999</v>
      </c>
      <c r="F27" s="97"/>
      <c r="G27" s="7"/>
    </row>
    <row r="28" spans="1:7" s="26" customFormat="1" ht="114" customHeight="1">
      <c r="A28" s="233" t="s">
        <v>10</v>
      </c>
      <c r="B28" s="229" t="s">
        <v>322</v>
      </c>
      <c r="C28" s="544">
        <v>0</v>
      </c>
      <c r="D28" s="544"/>
      <c r="E28" s="230">
        <f>C28*30.2%</f>
        <v>0</v>
      </c>
      <c r="F28" s="96"/>
      <c r="G28" s="7"/>
    </row>
    <row r="29" spans="1:7" s="26" customFormat="1" ht="20.25" customHeight="1">
      <c r="A29" s="547" t="s">
        <v>361</v>
      </c>
      <c r="B29" s="547"/>
      <c r="C29" s="548" t="s">
        <v>275</v>
      </c>
      <c r="D29" s="548"/>
      <c r="E29" s="76">
        <f>E28</f>
        <v>0</v>
      </c>
      <c r="F29" s="84"/>
      <c r="G29" s="7"/>
    </row>
    <row r="30" spans="1:7" s="27" customFormat="1" ht="21" customHeight="1">
      <c r="A30" s="536" t="s">
        <v>347</v>
      </c>
      <c r="B30" s="536"/>
      <c r="C30" s="537"/>
      <c r="D30" s="537"/>
      <c r="E30" s="537"/>
      <c r="F30" s="537"/>
      <c r="G30" s="10"/>
    </row>
    <row r="31" spans="1:7" s="26" customFormat="1" ht="17.25" customHeight="1">
      <c r="A31" s="536" t="s">
        <v>348</v>
      </c>
      <c r="B31" s="536"/>
      <c r="C31" s="14"/>
      <c r="D31" s="14"/>
      <c r="E31" s="14"/>
      <c r="F31" s="14"/>
      <c r="G31" s="7"/>
    </row>
    <row r="32" spans="1:7" s="27" customFormat="1" ht="14.25" customHeight="1">
      <c r="A32" s="538" t="s">
        <v>544</v>
      </c>
      <c r="B32" s="538"/>
      <c r="C32" s="538"/>
      <c r="D32" s="538"/>
      <c r="E32" s="538"/>
      <c r="F32" s="538"/>
      <c r="G32" s="10"/>
    </row>
    <row r="33" spans="1:7" s="38" customFormat="1" ht="23.25" customHeight="1">
      <c r="A33" s="549" t="s">
        <v>323</v>
      </c>
      <c r="B33" s="549"/>
      <c r="C33" s="549"/>
      <c r="D33" s="549"/>
      <c r="E33" s="549"/>
      <c r="F33" s="549"/>
      <c r="G33" s="11"/>
    </row>
    <row r="34" spans="1:7" s="32" customFormat="1" ht="40.5" customHeight="1">
      <c r="A34" s="58" t="s">
        <v>268</v>
      </c>
      <c r="B34" s="58" t="s">
        <v>265</v>
      </c>
      <c r="C34" s="58" t="s">
        <v>324</v>
      </c>
      <c r="D34" s="58" t="s">
        <v>325</v>
      </c>
      <c r="E34" s="58" t="s">
        <v>276</v>
      </c>
      <c r="F34" s="58" t="s">
        <v>153</v>
      </c>
      <c r="G34" s="8"/>
    </row>
    <row r="35" spans="1:7" s="32" customFormat="1" ht="12.75">
      <c r="A35" s="58">
        <v>1</v>
      </c>
      <c r="B35" s="58">
        <v>2</v>
      </c>
      <c r="C35" s="58">
        <v>3</v>
      </c>
      <c r="D35" s="58">
        <v>4</v>
      </c>
      <c r="E35" s="58">
        <v>5</v>
      </c>
      <c r="F35" s="58">
        <v>6</v>
      </c>
      <c r="G35" s="8"/>
    </row>
    <row r="36" spans="1:7" s="26" customFormat="1" ht="33" customHeight="1">
      <c r="A36" s="235" t="s">
        <v>11</v>
      </c>
      <c r="B36" s="308" t="s">
        <v>429</v>
      </c>
      <c r="C36" s="309">
        <v>100</v>
      </c>
      <c r="D36" s="309">
        <v>3</v>
      </c>
      <c r="E36" s="310">
        <v>6</v>
      </c>
      <c r="F36" s="311">
        <v>1900</v>
      </c>
      <c r="G36" s="7"/>
    </row>
    <row r="37" spans="1:7" s="26" customFormat="1" ht="34.5" customHeight="1">
      <c r="A37" s="235" t="s">
        <v>12</v>
      </c>
      <c r="B37" s="308" t="s">
        <v>430</v>
      </c>
      <c r="C37" s="309">
        <v>56.25</v>
      </c>
      <c r="D37" s="309">
        <v>2</v>
      </c>
      <c r="E37" s="310">
        <v>8</v>
      </c>
      <c r="F37" s="311">
        <v>900</v>
      </c>
      <c r="G37" s="7"/>
    </row>
    <row r="38" spans="1:7" s="26" customFormat="1" ht="33" customHeight="1">
      <c r="A38" s="235" t="s">
        <v>13</v>
      </c>
      <c r="B38" s="308" t="s">
        <v>431</v>
      </c>
      <c r="C38" s="309">
        <v>550</v>
      </c>
      <c r="D38" s="309">
        <v>1</v>
      </c>
      <c r="E38" s="310">
        <v>13</v>
      </c>
      <c r="F38" s="311">
        <v>7086</v>
      </c>
      <c r="G38" s="7"/>
    </row>
    <row r="39" spans="1:7" s="26" customFormat="1" ht="33" customHeight="1">
      <c r="A39" s="235" t="s">
        <v>14</v>
      </c>
      <c r="B39" s="308" t="s">
        <v>432</v>
      </c>
      <c r="C39" s="309">
        <v>2.136</v>
      </c>
      <c r="D39" s="309">
        <v>2</v>
      </c>
      <c r="E39" s="310">
        <v>365</v>
      </c>
      <c r="F39" s="311">
        <v>1560</v>
      </c>
      <c r="G39" s="7"/>
    </row>
    <row r="40" spans="1:7" s="26" customFormat="1" ht="21.75" customHeight="1">
      <c r="A40" s="550" t="s">
        <v>361</v>
      </c>
      <c r="B40" s="550"/>
      <c r="C40" s="99" t="s">
        <v>141</v>
      </c>
      <c r="D40" s="99" t="s">
        <v>275</v>
      </c>
      <c r="E40" s="99" t="s">
        <v>275</v>
      </c>
      <c r="F40" s="76">
        <f>SUM(F36:F39)</f>
        <v>11446</v>
      </c>
      <c r="G40" s="7"/>
    </row>
    <row r="41" spans="1:7" s="26" customFormat="1" ht="8.25" customHeight="1">
      <c r="A41" s="98"/>
      <c r="B41" s="98"/>
      <c r="C41" s="69"/>
      <c r="D41" s="69"/>
      <c r="E41" s="69"/>
      <c r="F41" s="84"/>
      <c r="G41" s="7"/>
    </row>
    <row r="42" spans="1:7" s="27" customFormat="1" ht="14.25" customHeight="1">
      <c r="A42" s="536" t="s">
        <v>347</v>
      </c>
      <c r="B42" s="536"/>
      <c r="C42" s="537"/>
      <c r="D42" s="537"/>
      <c r="E42" s="537"/>
      <c r="F42" s="537"/>
      <c r="G42" s="10"/>
    </row>
    <row r="43" spans="1:7" s="26" customFormat="1" ht="15" customHeight="1">
      <c r="A43" s="536" t="s">
        <v>348</v>
      </c>
      <c r="B43" s="536"/>
      <c r="C43" s="14"/>
      <c r="D43" s="14"/>
      <c r="E43" s="14"/>
      <c r="F43" s="14"/>
      <c r="G43" s="7"/>
    </row>
    <row r="44" spans="1:7" s="27" customFormat="1" ht="18" customHeight="1">
      <c r="A44" s="538" t="s">
        <v>546</v>
      </c>
      <c r="B44" s="538"/>
      <c r="C44" s="538"/>
      <c r="D44" s="538"/>
      <c r="E44" s="538"/>
      <c r="F44" s="538"/>
      <c r="G44" s="10"/>
    </row>
    <row r="45" spans="1:7" s="38" customFormat="1" ht="23.25" customHeight="1">
      <c r="A45" s="549" t="s">
        <v>339</v>
      </c>
      <c r="B45" s="549"/>
      <c r="C45" s="549"/>
      <c r="D45" s="549"/>
      <c r="E45" s="549"/>
      <c r="F45" s="549"/>
      <c r="G45" s="11"/>
    </row>
    <row r="46" spans="1:7" s="32" customFormat="1" ht="51" customHeight="1">
      <c r="A46" s="58" t="s">
        <v>268</v>
      </c>
      <c r="B46" s="58" t="s">
        <v>265</v>
      </c>
      <c r="C46" s="58" t="s">
        <v>277</v>
      </c>
      <c r="D46" s="58" t="s">
        <v>278</v>
      </c>
      <c r="E46" s="58" t="s">
        <v>279</v>
      </c>
      <c r="F46" s="70" t="s">
        <v>155</v>
      </c>
      <c r="G46" s="8"/>
    </row>
    <row r="47" spans="1:7" s="32" customFormat="1" ht="15.75">
      <c r="A47" s="66">
        <v>1</v>
      </c>
      <c r="B47" s="66">
        <v>2</v>
      </c>
      <c r="C47" s="66">
        <v>3</v>
      </c>
      <c r="D47" s="66">
        <v>4</v>
      </c>
      <c r="E47" s="66">
        <v>5</v>
      </c>
      <c r="F47" s="66">
        <v>6</v>
      </c>
      <c r="G47" s="8"/>
    </row>
    <row r="48" spans="1:7" s="26" customFormat="1" ht="32.25" customHeight="1">
      <c r="A48" s="61" t="s">
        <v>326</v>
      </c>
      <c r="B48" s="232" t="s">
        <v>433</v>
      </c>
      <c r="C48" s="312">
        <v>10</v>
      </c>
      <c r="D48" s="309">
        <v>1</v>
      </c>
      <c r="E48" s="312">
        <v>2951.4</v>
      </c>
      <c r="F48" s="311">
        <v>29514</v>
      </c>
      <c r="G48" s="7"/>
    </row>
    <row r="49" spans="1:7" s="26" customFormat="1" ht="21" customHeight="1">
      <c r="A49" s="542" t="s">
        <v>361</v>
      </c>
      <c r="B49" s="542"/>
      <c r="C49" s="99" t="s">
        <v>275</v>
      </c>
      <c r="D49" s="99" t="s">
        <v>275</v>
      </c>
      <c r="E49" s="99" t="s">
        <v>275</v>
      </c>
      <c r="F49" s="76">
        <f>SUM(F48)</f>
        <v>29514</v>
      </c>
      <c r="G49" s="7"/>
    </row>
    <row r="50" spans="1:7" s="26" customFormat="1" ht="12" customHeight="1">
      <c r="A50" s="346"/>
      <c r="B50" s="346"/>
      <c r="C50" s="69"/>
      <c r="D50" s="69"/>
      <c r="E50" s="69"/>
      <c r="F50" s="84"/>
      <c r="G50" s="7"/>
    </row>
    <row r="51" spans="1:11" s="358" customFormat="1" ht="25.5" customHeight="1">
      <c r="A51" s="356" t="s">
        <v>537</v>
      </c>
      <c r="B51" s="356"/>
      <c r="C51" s="356"/>
      <c r="D51" s="356"/>
      <c r="E51" s="357"/>
      <c r="F51" s="357"/>
      <c r="G51" s="357"/>
      <c r="H51" s="357"/>
      <c r="I51" s="357"/>
      <c r="J51" s="357"/>
      <c r="K51" s="357"/>
    </row>
    <row r="52" spans="1:11" ht="15">
      <c r="A52" s="347"/>
      <c r="B52" s="347"/>
      <c r="C52" s="347"/>
      <c r="D52" s="347"/>
      <c r="E52" s="347"/>
      <c r="F52" s="347"/>
      <c r="G52" s="347"/>
      <c r="H52" s="347"/>
      <c r="I52" s="347"/>
      <c r="J52" s="347"/>
      <c r="K52" s="347"/>
    </row>
    <row r="53" spans="1:11" ht="15">
      <c r="A53" s="347" t="s">
        <v>538</v>
      </c>
      <c r="B53" s="347"/>
      <c r="C53" s="347"/>
      <c r="D53" s="347"/>
      <c r="E53" s="347"/>
      <c r="F53" s="347"/>
      <c r="G53" s="347"/>
      <c r="H53" s="347"/>
      <c r="I53" s="347"/>
      <c r="J53" s="347"/>
      <c r="K53" s="347"/>
    </row>
    <row r="54" spans="1:11" ht="19.5" thickBot="1">
      <c r="A54" s="347" t="s">
        <v>547</v>
      </c>
      <c r="B54" s="347"/>
      <c r="C54" s="347"/>
      <c r="D54" s="347"/>
      <c r="E54" s="347"/>
      <c r="F54" s="347"/>
      <c r="G54" s="347"/>
      <c r="H54" s="347"/>
      <c r="I54" s="347"/>
      <c r="J54" s="347"/>
      <c r="K54" s="347"/>
    </row>
    <row r="55" spans="1:11" ht="25.5">
      <c r="A55" s="348" t="s">
        <v>452</v>
      </c>
      <c r="B55" s="349" t="s">
        <v>172</v>
      </c>
      <c r="C55" s="349" t="s">
        <v>533</v>
      </c>
      <c r="D55" s="349" t="s">
        <v>534</v>
      </c>
      <c r="E55" s="349" t="s">
        <v>535</v>
      </c>
      <c r="F55" s="350"/>
      <c r="G55" s="350"/>
      <c r="H55" s="347"/>
      <c r="I55" s="347"/>
      <c r="J55" s="347"/>
      <c r="K55" s="347"/>
    </row>
    <row r="56" spans="1:11" ht="15">
      <c r="A56" s="318">
        <v>1</v>
      </c>
      <c r="B56" s="319">
        <v>2</v>
      </c>
      <c r="C56" s="319">
        <v>3</v>
      </c>
      <c r="D56" s="319">
        <v>4</v>
      </c>
      <c r="E56" s="319">
        <v>5</v>
      </c>
      <c r="F56" s="350"/>
      <c r="G56" s="350"/>
      <c r="H56" s="347"/>
      <c r="I56" s="347"/>
      <c r="J56" s="347"/>
      <c r="K56" s="347"/>
    </row>
    <row r="57" spans="1:11" ht="31.5">
      <c r="A57" s="352">
        <v>1</v>
      </c>
      <c r="B57" s="353" t="s">
        <v>536</v>
      </c>
      <c r="C57" s="353">
        <v>43650</v>
      </c>
      <c r="D57" s="353">
        <v>1</v>
      </c>
      <c r="E57" s="354">
        <f>(C57*D57)</f>
        <v>43650</v>
      </c>
      <c r="F57" s="351"/>
      <c r="G57" s="351"/>
      <c r="H57" s="347"/>
      <c r="I57" s="347"/>
      <c r="J57" s="347"/>
      <c r="K57" s="347"/>
    </row>
    <row r="58" spans="1:11" ht="16.5" thickBot="1">
      <c r="A58" s="355" t="s">
        <v>224</v>
      </c>
      <c r="B58" s="364" t="s">
        <v>462</v>
      </c>
      <c r="C58" s="326" t="s">
        <v>179</v>
      </c>
      <c r="D58" s="326" t="s">
        <v>179</v>
      </c>
      <c r="E58" s="363">
        <f>SUM(E57:E57)</f>
        <v>43650</v>
      </c>
      <c r="F58" s="351"/>
      <c r="G58" s="351"/>
      <c r="H58" s="347"/>
      <c r="I58" s="347"/>
      <c r="J58" s="347"/>
      <c r="K58" s="347"/>
    </row>
    <row r="59" spans="1:7" s="26" customFormat="1" ht="23.25" customHeight="1">
      <c r="A59" s="535" t="s">
        <v>327</v>
      </c>
      <c r="B59" s="535"/>
      <c r="C59" s="535"/>
      <c r="D59" s="535"/>
      <c r="E59" s="535"/>
      <c r="F59" s="535"/>
      <c r="G59" s="7"/>
    </row>
    <row r="60" spans="1:7" s="27" customFormat="1" ht="15" customHeight="1">
      <c r="A60" s="536" t="s">
        <v>349</v>
      </c>
      <c r="B60" s="536"/>
      <c r="C60" s="537"/>
      <c r="D60" s="537"/>
      <c r="E60" s="537"/>
      <c r="F60" s="537"/>
      <c r="G60" s="10"/>
    </row>
    <row r="61" spans="1:7" s="26" customFormat="1" ht="12.75" customHeight="1">
      <c r="A61" s="536" t="s">
        <v>350</v>
      </c>
      <c r="B61" s="536"/>
      <c r="C61" s="14"/>
      <c r="D61" s="14"/>
      <c r="E61" s="14"/>
      <c r="F61" s="14"/>
      <c r="G61" s="7"/>
    </row>
    <row r="62" spans="1:7" s="27" customFormat="1" ht="15.75" customHeight="1">
      <c r="A62" s="538" t="s">
        <v>546</v>
      </c>
      <c r="B62" s="538"/>
      <c r="C62" s="538"/>
      <c r="D62" s="538"/>
      <c r="E62" s="538"/>
      <c r="F62" s="538"/>
      <c r="G62" s="10"/>
    </row>
    <row r="63" spans="1:7" s="26" customFormat="1" ht="27" customHeight="1">
      <c r="A63" s="549" t="s">
        <v>328</v>
      </c>
      <c r="B63" s="549"/>
      <c r="C63" s="549"/>
      <c r="D63" s="549"/>
      <c r="E63" s="549"/>
      <c r="F63" s="549"/>
      <c r="G63" s="7"/>
    </row>
    <row r="64" spans="1:7" s="32" customFormat="1" ht="55.5" customHeight="1">
      <c r="A64" s="58" t="s">
        <v>268</v>
      </c>
      <c r="B64" s="58" t="s">
        <v>265</v>
      </c>
      <c r="C64" s="58" t="s">
        <v>282</v>
      </c>
      <c r="D64" s="58" t="s">
        <v>283</v>
      </c>
      <c r="E64" s="58" t="s">
        <v>151</v>
      </c>
      <c r="F64" s="89"/>
      <c r="G64" s="8"/>
    </row>
    <row r="65" spans="1:7" s="32" customFormat="1" ht="12.75">
      <c r="A65" s="58">
        <v>1</v>
      </c>
      <c r="B65" s="58">
        <v>2</v>
      </c>
      <c r="C65" s="58">
        <v>3</v>
      </c>
      <c r="D65" s="58">
        <v>4</v>
      </c>
      <c r="E65" s="240">
        <v>5</v>
      </c>
      <c r="F65" s="237"/>
      <c r="G65" s="8"/>
    </row>
    <row r="66" spans="1:7" s="26" customFormat="1" ht="15.75">
      <c r="A66" s="234" t="s">
        <v>329</v>
      </c>
      <c r="B66" s="62" t="s">
        <v>290</v>
      </c>
      <c r="C66" s="21">
        <v>5219909</v>
      </c>
      <c r="D66" s="99"/>
      <c r="E66" s="21">
        <f>E68+E71</f>
        <v>114837.99800000002</v>
      </c>
      <c r="F66" s="18"/>
      <c r="G66" s="7"/>
    </row>
    <row r="67" spans="1:7" s="26" customFormat="1" ht="15.75">
      <c r="A67" s="61"/>
      <c r="B67" s="62" t="s">
        <v>291</v>
      </c>
      <c r="C67" s="99"/>
      <c r="D67" s="99"/>
      <c r="E67" s="21"/>
      <c r="F67" s="18"/>
      <c r="G67" s="7"/>
    </row>
    <row r="68" spans="1:7" s="26" customFormat="1" ht="15.75">
      <c r="A68" s="61"/>
      <c r="B68" s="101" t="s">
        <v>292</v>
      </c>
      <c r="C68" s="21">
        <v>4955312.65</v>
      </c>
      <c r="D68" s="241">
        <v>0.022</v>
      </c>
      <c r="E68" s="21">
        <f>C68*2.2%</f>
        <v>109016.87830000003</v>
      </c>
      <c r="F68" s="18"/>
      <c r="G68" s="7"/>
    </row>
    <row r="69" spans="1:7" s="26" customFormat="1" ht="15.75">
      <c r="A69" s="61"/>
      <c r="B69" s="62" t="s">
        <v>182</v>
      </c>
      <c r="C69" s="99"/>
      <c r="D69" s="99"/>
      <c r="E69" s="21">
        <f>C69*D69</f>
        <v>0</v>
      </c>
      <c r="F69" s="18"/>
      <c r="G69" s="7"/>
    </row>
    <row r="70" spans="1:7" s="26" customFormat="1" ht="15.75">
      <c r="A70" s="61"/>
      <c r="B70" s="62" t="s">
        <v>293</v>
      </c>
      <c r="C70" s="99"/>
      <c r="D70" s="99"/>
      <c r="E70" s="21">
        <f>C70*D70</f>
        <v>0</v>
      </c>
      <c r="F70" s="18"/>
      <c r="G70" s="7"/>
    </row>
    <row r="71" spans="1:7" s="26" customFormat="1" ht="15.75">
      <c r="A71" s="61"/>
      <c r="B71" s="62" t="s">
        <v>294</v>
      </c>
      <c r="C71" s="21">
        <v>264596.35</v>
      </c>
      <c r="D71" s="241">
        <v>0.022</v>
      </c>
      <c r="E71" s="21">
        <f>C71*D71</f>
        <v>5821.119699999999</v>
      </c>
      <c r="F71" s="18"/>
      <c r="G71" s="7"/>
    </row>
    <row r="72" spans="1:7" s="26" customFormat="1" ht="15.75">
      <c r="A72" s="61"/>
      <c r="B72" s="62" t="s">
        <v>182</v>
      </c>
      <c r="C72" s="99"/>
      <c r="D72" s="99"/>
      <c r="E72" s="21">
        <f>C72*D72</f>
        <v>0</v>
      </c>
      <c r="F72" s="18"/>
      <c r="G72" s="7"/>
    </row>
    <row r="73" spans="1:7" s="26" customFormat="1" ht="12.75" customHeight="1">
      <c r="A73" s="61"/>
      <c r="B73" s="62" t="s">
        <v>293</v>
      </c>
      <c r="C73" s="99"/>
      <c r="D73" s="99"/>
      <c r="E73" s="21">
        <f>C73*D73</f>
        <v>0</v>
      </c>
      <c r="F73" s="18"/>
      <c r="G73" s="7"/>
    </row>
    <row r="74" spans="1:7" s="26" customFormat="1" ht="17.25" customHeight="1">
      <c r="A74" s="550" t="s">
        <v>361</v>
      </c>
      <c r="B74" s="550"/>
      <c r="C74" s="99" t="s">
        <v>141</v>
      </c>
      <c r="D74" s="99" t="s">
        <v>275</v>
      </c>
      <c r="E74" s="76">
        <f>E66</f>
        <v>114837.99800000002</v>
      </c>
      <c r="F74" s="84"/>
      <c r="G74" s="7"/>
    </row>
    <row r="75" spans="1:7" s="26" customFormat="1" ht="4.5" customHeight="1">
      <c r="A75" s="242"/>
      <c r="B75" s="242"/>
      <c r="C75" s="242"/>
      <c r="D75" s="242"/>
      <c r="E75" s="243"/>
      <c r="F75" s="238"/>
      <c r="G75" s="7"/>
    </row>
    <row r="76" spans="1:7" s="32" customFormat="1" ht="48" customHeight="1">
      <c r="A76" s="58" t="s">
        <v>268</v>
      </c>
      <c r="B76" s="58" t="s">
        <v>265</v>
      </c>
      <c r="C76" s="58" t="s">
        <v>297</v>
      </c>
      <c r="D76" s="58" t="s">
        <v>283</v>
      </c>
      <c r="E76" s="244" t="s">
        <v>298</v>
      </c>
      <c r="F76" s="89"/>
      <c r="G76" s="8"/>
    </row>
    <row r="77" spans="1:7" s="32" customFormat="1" ht="12.75">
      <c r="A77" s="58">
        <v>1</v>
      </c>
      <c r="B77" s="58">
        <v>2</v>
      </c>
      <c r="C77" s="58">
        <v>3</v>
      </c>
      <c r="D77" s="58">
        <v>4</v>
      </c>
      <c r="E77" s="313">
        <v>5</v>
      </c>
      <c r="F77" s="239"/>
      <c r="G77" s="8"/>
    </row>
    <row r="78" spans="1:7" s="26" customFormat="1" ht="15.75">
      <c r="A78" s="234" t="s">
        <v>330</v>
      </c>
      <c r="B78" s="62" t="s">
        <v>295</v>
      </c>
      <c r="C78" s="21">
        <v>34967395</v>
      </c>
      <c r="D78" s="99"/>
      <c r="E78" s="76">
        <f>E79</f>
        <v>524511.995</v>
      </c>
      <c r="F78" s="84"/>
      <c r="G78" s="7"/>
    </row>
    <row r="79" spans="1:7" s="26" customFormat="1" ht="15.75">
      <c r="A79" s="61"/>
      <c r="B79" s="62" t="s">
        <v>296</v>
      </c>
      <c r="C79" s="21"/>
      <c r="D79" s="99"/>
      <c r="E79" s="21">
        <f>E81+E80</f>
        <v>524511.995</v>
      </c>
      <c r="F79" s="84"/>
      <c r="G79" s="7"/>
    </row>
    <row r="80" spans="1:7" s="26" customFormat="1" ht="31.5">
      <c r="A80" s="236">
        <v>1</v>
      </c>
      <c r="B80" s="62" t="s">
        <v>434</v>
      </c>
      <c r="C80" s="21">
        <v>19460107</v>
      </c>
      <c r="D80" s="241">
        <v>0.015</v>
      </c>
      <c r="E80" s="21">
        <f>C80*D80+0.39</f>
        <v>291901.995</v>
      </c>
      <c r="F80" s="84"/>
      <c r="G80" s="7"/>
    </row>
    <row r="81" spans="1:7" s="26" customFormat="1" ht="35.25" customHeight="1">
      <c r="A81" s="236">
        <v>2</v>
      </c>
      <c r="B81" s="62" t="s">
        <v>435</v>
      </c>
      <c r="C81" s="21">
        <v>15507288</v>
      </c>
      <c r="D81" s="241">
        <v>0.015</v>
      </c>
      <c r="E81" s="21">
        <f>C81*D81+0.68</f>
        <v>232609.99999999997</v>
      </c>
      <c r="F81" s="84"/>
      <c r="G81" s="7"/>
    </row>
    <row r="82" spans="1:7" s="26" customFormat="1" ht="17.25" customHeight="1">
      <c r="A82" s="550" t="s">
        <v>361</v>
      </c>
      <c r="B82" s="550"/>
      <c r="C82" s="99" t="s">
        <v>275</v>
      </c>
      <c r="D82" s="99" t="s">
        <v>275</v>
      </c>
      <c r="E82" s="76">
        <f>E78</f>
        <v>524511.995</v>
      </c>
      <c r="F82" s="84"/>
      <c r="G82" s="7"/>
    </row>
    <row r="83" spans="1:7" s="26" customFormat="1" ht="23.25" customHeight="1">
      <c r="A83" s="551" t="s">
        <v>331</v>
      </c>
      <c r="B83" s="551"/>
      <c r="C83" s="99" t="s">
        <v>275</v>
      </c>
      <c r="D83" s="99" t="s">
        <v>275</v>
      </c>
      <c r="E83" s="314">
        <f>E74+E82</f>
        <v>639349.993</v>
      </c>
      <c r="F83" s="84"/>
      <c r="G83" s="7"/>
    </row>
    <row r="84" spans="1:7" s="26" customFormat="1" ht="18.75" customHeight="1">
      <c r="A84" s="68"/>
      <c r="B84" s="68"/>
      <c r="C84" s="100"/>
      <c r="D84" s="69"/>
      <c r="E84" s="84"/>
      <c r="F84" s="84"/>
      <c r="G84" s="7"/>
    </row>
    <row r="85" spans="1:7" s="27" customFormat="1" ht="17.25" customHeight="1">
      <c r="A85" s="536" t="s">
        <v>305</v>
      </c>
      <c r="B85" s="536"/>
      <c r="C85" s="537"/>
      <c r="D85" s="537"/>
      <c r="E85" s="537"/>
      <c r="F85" s="537"/>
      <c r="G85" s="10"/>
    </row>
    <row r="86" spans="1:7" s="26" customFormat="1" ht="19.5" customHeight="1">
      <c r="A86" s="536" t="s">
        <v>351</v>
      </c>
      <c r="B86" s="536"/>
      <c r="C86" s="14"/>
      <c r="D86" s="14"/>
      <c r="E86" s="14"/>
      <c r="F86" s="14"/>
      <c r="G86" s="7"/>
    </row>
    <row r="87" spans="1:7" s="27" customFormat="1" ht="17.25" customHeight="1">
      <c r="A87" s="538" t="s">
        <v>544</v>
      </c>
      <c r="B87" s="538"/>
      <c r="C87" s="538"/>
      <c r="D87" s="538"/>
      <c r="E87" s="538"/>
      <c r="F87" s="538"/>
      <c r="G87" s="10"/>
    </row>
    <row r="88" spans="1:7" s="26" customFormat="1" ht="27" customHeight="1">
      <c r="A88" s="549" t="s">
        <v>332</v>
      </c>
      <c r="B88" s="549"/>
      <c r="C88" s="549"/>
      <c r="D88" s="549"/>
      <c r="E88" s="549"/>
      <c r="F88" s="549"/>
      <c r="G88" s="7"/>
    </row>
    <row r="89" spans="1:7" s="32" customFormat="1" ht="30" customHeight="1">
      <c r="A89" s="58" t="s">
        <v>268</v>
      </c>
      <c r="B89" s="58" t="s">
        <v>265</v>
      </c>
      <c r="C89" s="58" t="s">
        <v>282</v>
      </c>
      <c r="D89" s="58" t="s">
        <v>283</v>
      </c>
      <c r="E89" s="70" t="s">
        <v>298</v>
      </c>
      <c r="F89" s="89"/>
      <c r="G89" s="8"/>
    </row>
    <row r="90" spans="1:7" s="32" customFormat="1" ht="12.75">
      <c r="A90" s="58">
        <v>1</v>
      </c>
      <c r="B90" s="58">
        <v>2</v>
      </c>
      <c r="C90" s="58">
        <v>3</v>
      </c>
      <c r="D90" s="58">
        <v>4</v>
      </c>
      <c r="E90" s="58">
        <v>5</v>
      </c>
      <c r="F90" s="89"/>
      <c r="G90" s="8"/>
    </row>
    <row r="91" spans="1:7" s="26" customFormat="1" ht="15.75">
      <c r="A91" s="234" t="s">
        <v>333</v>
      </c>
      <c r="B91" s="62" t="s">
        <v>334</v>
      </c>
      <c r="C91" s="99">
        <v>0</v>
      </c>
      <c r="D91" s="99">
        <v>0</v>
      </c>
      <c r="E91" s="21">
        <v>0</v>
      </c>
      <c r="F91" s="18"/>
      <c r="G91" s="7"/>
    </row>
    <row r="92" spans="1:7" s="26" customFormat="1" ht="15.75">
      <c r="A92" s="234" t="s">
        <v>150</v>
      </c>
      <c r="B92" s="62" t="s">
        <v>299</v>
      </c>
      <c r="C92" s="99">
        <v>0</v>
      </c>
      <c r="D92" s="99">
        <v>0</v>
      </c>
      <c r="E92" s="21">
        <f>E93</f>
        <v>13800</v>
      </c>
      <c r="F92" s="18"/>
      <c r="G92" s="7"/>
    </row>
    <row r="93" spans="1:7" s="26" customFormat="1" ht="15" customHeight="1">
      <c r="A93" s="61"/>
      <c r="B93" s="62" t="s">
        <v>300</v>
      </c>
      <c r="C93" s="99"/>
      <c r="D93" s="99"/>
      <c r="E93" s="21">
        <f>E94+E95</f>
        <v>13800</v>
      </c>
      <c r="F93" s="18"/>
      <c r="G93" s="7"/>
    </row>
    <row r="94" spans="1:7" s="26" customFormat="1" ht="15.75">
      <c r="A94" s="61">
        <v>1</v>
      </c>
      <c r="B94" s="71" t="s">
        <v>436</v>
      </c>
      <c r="C94" s="99">
        <v>140</v>
      </c>
      <c r="D94" s="72">
        <v>0</v>
      </c>
      <c r="E94" s="21">
        <f>C94*50</f>
        <v>7000</v>
      </c>
      <c r="F94" s="18"/>
      <c r="G94" s="7"/>
    </row>
    <row r="95" spans="1:7" s="26" customFormat="1" ht="15.75">
      <c r="A95" s="61">
        <v>2</v>
      </c>
      <c r="B95" s="71" t="s">
        <v>437</v>
      </c>
      <c r="C95" s="99">
        <v>136</v>
      </c>
      <c r="D95" s="72">
        <v>0</v>
      </c>
      <c r="E95" s="21">
        <f>C95*50</f>
        <v>6800</v>
      </c>
      <c r="F95" s="18"/>
      <c r="G95" s="7"/>
    </row>
    <row r="96" spans="1:7" s="26" customFormat="1" ht="18.75" customHeight="1">
      <c r="A96" s="550" t="s">
        <v>405</v>
      </c>
      <c r="B96" s="550"/>
      <c r="C96" s="99" t="s">
        <v>141</v>
      </c>
      <c r="D96" s="99" t="s">
        <v>275</v>
      </c>
      <c r="E96" s="76">
        <f>E91+E92</f>
        <v>13800</v>
      </c>
      <c r="F96" s="84"/>
      <c r="G96" s="7"/>
    </row>
    <row r="97" spans="1:7" s="26" customFormat="1" ht="15" customHeight="1">
      <c r="A97" s="67"/>
      <c r="B97" s="100"/>
      <c r="C97" s="100"/>
      <c r="D97" s="69"/>
      <c r="E97" s="100"/>
      <c r="F97" s="14"/>
      <c r="G97" s="7"/>
    </row>
    <row r="98" spans="1:7" s="27" customFormat="1" ht="14.25" customHeight="1">
      <c r="A98" s="536" t="s">
        <v>306</v>
      </c>
      <c r="B98" s="536"/>
      <c r="C98" s="537"/>
      <c r="D98" s="537"/>
      <c r="E98" s="537"/>
      <c r="F98" s="537"/>
      <c r="G98" s="10"/>
    </row>
    <row r="99" spans="1:7" s="26" customFormat="1" ht="19.5" customHeight="1">
      <c r="A99" s="536" t="s">
        <v>351</v>
      </c>
      <c r="B99" s="536"/>
      <c r="C99" s="14"/>
      <c r="D99" s="14"/>
      <c r="E99" s="14"/>
      <c r="F99" s="14"/>
      <c r="G99" s="7"/>
    </row>
    <row r="100" spans="1:7" s="27" customFormat="1" ht="17.25" customHeight="1">
      <c r="A100" s="538" t="s">
        <v>546</v>
      </c>
      <c r="B100" s="538"/>
      <c r="C100" s="538"/>
      <c r="D100" s="538"/>
      <c r="E100" s="538"/>
      <c r="F100" s="538"/>
      <c r="G100" s="10"/>
    </row>
    <row r="101" spans="1:7" s="26" customFormat="1" ht="17.25" customHeight="1">
      <c r="A101" s="552" t="s">
        <v>335</v>
      </c>
      <c r="B101" s="552"/>
      <c r="C101" s="552"/>
      <c r="D101" s="552"/>
      <c r="E101" s="552"/>
      <c r="F101" s="552"/>
      <c r="G101" s="7"/>
    </row>
    <row r="102" spans="1:7" s="32" customFormat="1" ht="28.5" customHeight="1">
      <c r="A102" s="58" t="s">
        <v>268</v>
      </c>
      <c r="B102" s="58" t="s">
        <v>265</v>
      </c>
      <c r="C102" s="58" t="s">
        <v>282</v>
      </c>
      <c r="D102" s="245" t="s">
        <v>283</v>
      </c>
      <c r="E102" s="70" t="s">
        <v>298</v>
      </c>
      <c r="F102" s="89"/>
      <c r="G102" s="8"/>
    </row>
    <row r="103" spans="1:7" s="32" customFormat="1" ht="12.75">
      <c r="A103" s="60">
        <v>1</v>
      </c>
      <c r="B103" s="60">
        <v>2</v>
      </c>
      <c r="C103" s="60">
        <v>3</v>
      </c>
      <c r="D103" s="78">
        <v>4</v>
      </c>
      <c r="E103" s="58">
        <v>5</v>
      </c>
      <c r="F103" s="89"/>
      <c r="G103" s="8"/>
    </row>
    <row r="104" spans="1:7" s="26" customFormat="1" ht="33.75" customHeight="1">
      <c r="A104" s="17" t="s">
        <v>336</v>
      </c>
      <c r="B104" s="101" t="s">
        <v>301</v>
      </c>
      <c r="C104" s="63">
        <v>0</v>
      </c>
      <c r="D104" s="246">
        <v>0</v>
      </c>
      <c r="E104" s="20">
        <v>0</v>
      </c>
      <c r="F104" s="103"/>
      <c r="G104" s="7"/>
    </row>
    <row r="105" spans="1:7" s="26" customFormat="1" ht="27" customHeight="1">
      <c r="A105" s="553" t="s">
        <v>361</v>
      </c>
      <c r="B105" s="554"/>
      <c r="C105" s="15" t="s">
        <v>141</v>
      </c>
      <c r="D105" s="247" t="s">
        <v>275</v>
      </c>
      <c r="E105" s="248">
        <f>E104</f>
        <v>0</v>
      </c>
      <c r="F105" s="83"/>
      <c r="G105" s="7"/>
    </row>
    <row r="106" spans="1:7" s="26" customFormat="1" ht="45" customHeight="1">
      <c r="A106" s="535" t="s">
        <v>165</v>
      </c>
      <c r="B106" s="535"/>
      <c r="C106" s="535"/>
      <c r="D106" s="535"/>
      <c r="E106" s="535"/>
      <c r="F106" s="535"/>
      <c r="G106" s="7"/>
    </row>
    <row r="107" spans="1:7" s="27" customFormat="1" ht="19.5" customHeight="1">
      <c r="A107" s="536" t="s">
        <v>352</v>
      </c>
      <c r="B107" s="536"/>
      <c r="C107" s="555"/>
      <c r="D107" s="555"/>
      <c r="E107" s="555"/>
      <c r="F107" s="555"/>
      <c r="G107" s="10"/>
    </row>
    <row r="108" spans="1:7" s="27" customFormat="1" ht="17.25" customHeight="1">
      <c r="A108" s="536" t="s">
        <v>546</v>
      </c>
      <c r="B108" s="536"/>
      <c r="C108" s="536"/>
      <c r="D108" s="536"/>
      <c r="E108" s="536"/>
      <c r="F108" s="536"/>
      <c r="G108" s="10"/>
    </row>
    <row r="109" spans="1:7" s="26" customFormat="1" ht="21.75" customHeight="1">
      <c r="A109" s="536" t="s">
        <v>353</v>
      </c>
      <c r="B109" s="536"/>
      <c r="C109" s="28"/>
      <c r="D109" s="28"/>
      <c r="E109" s="28"/>
      <c r="F109" s="28"/>
      <c r="G109" s="7"/>
    </row>
    <row r="110" spans="1:7" s="26" customFormat="1" ht="27.75" customHeight="1">
      <c r="A110" s="549" t="s">
        <v>166</v>
      </c>
      <c r="B110" s="549"/>
      <c r="C110" s="549"/>
      <c r="D110" s="549"/>
      <c r="E110" s="549"/>
      <c r="F110" s="549"/>
      <c r="G110" s="7"/>
    </row>
    <row r="111" spans="1:8" s="32" customFormat="1" ht="39.75" customHeight="1">
      <c r="A111" s="60" t="s">
        <v>268</v>
      </c>
      <c r="B111" s="60" t="s">
        <v>265</v>
      </c>
      <c r="C111" s="60" t="s">
        <v>337</v>
      </c>
      <c r="D111" s="60" t="s">
        <v>338</v>
      </c>
      <c r="E111" s="60" t="s">
        <v>307</v>
      </c>
      <c r="F111" s="60" t="s">
        <v>284</v>
      </c>
      <c r="G111" s="73" t="s">
        <v>387</v>
      </c>
      <c r="H111" s="42"/>
    </row>
    <row r="112" spans="1:8" s="26" customFormat="1" ht="12.75">
      <c r="A112" s="74">
        <v>1</v>
      </c>
      <c r="B112" s="74">
        <v>2</v>
      </c>
      <c r="C112" s="74">
        <v>3</v>
      </c>
      <c r="D112" s="74">
        <v>4</v>
      </c>
      <c r="E112" s="74">
        <v>5</v>
      </c>
      <c r="F112" s="74">
        <v>6</v>
      </c>
      <c r="G112" s="74">
        <v>7</v>
      </c>
      <c r="H112" s="43"/>
    </row>
    <row r="113" spans="1:8" s="26" customFormat="1" ht="15.75">
      <c r="A113" s="253" t="s">
        <v>142</v>
      </c>
      <c r="B113" s="19" t="s">
        <v>145</v>
      </c>
      <c r="C113" s="15">
        <v>6</v>
      </c>
      <c r="D113" s="15" t="s">
        <v>149</v>
      </c>
      <c r="E113" s="15">
        <v>12</v>
      </c>
      <c r="F113" s="16">
        <v>997.49333</v>
      </c>
      <c r="G113" s="64">
        <f aca="true" t="shared" si="0" ref="G113:G121">C113*E113*F113</f>
        <v>71819.51976</v>
      </c>
      <c r="H113" s="34"/>
    </row>
    <row r="114" spans="1:8" s="26" customFormat="1" ht="20.25" customHeight="1">
      <c r="A114" s="253" t="s">
        <v>143</v>
      </c>
      <c r="B114" s="19" t="s">
        <v>146</v>
      </c>
      <c r="C114" s="15">
        <v>2</v>
      </c>
      <c r="D114" s="15" t="s">
        <v>149</v>
      </c>
      <c r="E114" s="15">
        <v>12</v>
      </c>
      <c r="F114" s="16">
        <v>191.964</v>
      </c>
      <c r="G114" s="64">
        <f t="shared" si="0"/>
        <v>4607.136</v>
      </c>
      <c r="H114" s="34"/>
    </row>
    <row r="115" spans="1:8" s="26" customFormat="1" ht="31.5">
      <c r="A115" s="253" t="s">
        <v>162</v>
      </c>
      <c r="B115" s="75" t="s">
        <v>147</v>
      </c>
      <c r="C115" s="15">
        <v>10</v>
      </c>
      <c r="D115" s="15" t="s">
        <v>149</v>
      </c>
      <c r="E115" s="15">
        <v>12</v>
      </c>
      <c r="F115" s="16">
        <v>32</v>
      </c>
      <c r="G115" s="64">
        <f t="shared" si="0"/>
        <v>3840</v>
      </c>
      <c r="H115" s="34"/>
    </row>
    <row r="116" spans="1:8" s="26" customFormat="1" ht="31.5">
      <c r="A116" s="253" t="s">
        <v>163</v>
      </c>
      <c r="B116" s="75" t="s">
        <v>148</v>
      </c>
      <c r="C116" s="15">
        <v>5</v>
      </c>
      <c r="D116" s="15" t="s">
        <v>149</v>
      </c>
      <c r="E116" s="15">
        <v>12</v>
      </c>
      <c r="F116" s="16">
        <v>664.247333</v>
      </c>
      <c r="G116" s="64">
        <f t="shared" si="0"/>
        <v>39854.839980000004</v>
      </c>
      <c r="H116" s="34"/>
    </row>
    <row r="117" spans="1:8" s="26" customFormat="1" ht="31.5">
      <c r="A117" s="253" t="s">
        <v>164</v>
      </c>
      <c r="B117" s="75" t="s">
        <v>355</v>
      </c>
      <c r="C117" s="15">
        <v>1</v>
      </c>
      <c r="D117" s="15" t="s">
        <v>149</v>
      </c>
      <c r="E117" s="15">
        <v>1</v>
      </c>
      <c r="F117" s="16">
        <v>1445.4</v>
      </c>
      <c r="G117" s="64">
        <f t="shared" si="0"/>
        <v>1445.4</v>
      </c>
      <c r="H117" s="34"/>
    </row>
    <row r="118" spans="1:8" s="26" customFormat="1" ht="15.75">
      <c r="A118" s="253" t="s">
        <v>438</v>
      </c>
      <c r="B118" s="315" t="s">
        <v>442</v>
      </c>
      <c r="C118" s="15">
        <v>1</v>
      </c>
      <c r="D118" s="15" t="s">
        <v>149</v>
      </c>
      <c r="E118" s="15">
        <v>4</v>
      </c>
      <c r="F118" s="16">
        <v>145.6</v>
      </c>
      <c r="G118" s="64">
        <f t="shared" si="0"/>
        <v>582.4</v>
      </c>
      <c r="H118" s="34"/>
    </row>
    <row r="119" spans="1:8" s="26" customFormat="1" ht="15.75">
      <c r="A119" s="253" t="s">
        <v>439</v>
      </c>
      <c r="B119" s="315" t="s">
        <v>443</v>
      </c>
      <c r="C119" s="15">
        <v>1</v>
      </c>
      <c r="D119" s="15" t="s">
        <v>149</v>
      </c>
      <c r="E119" s="15">
        <v>1</v>
      </c>
      <c r="F119" s="16">
        <v>3889.78</v>
      </c>
      <c r="G119" s="64">
        <f t="shared" si="0"/>
        <v>3889.78</v>
      </c>
      <c r="H119" s="34"/>
    </row>
    <row r="120" spans="1:8" s="26" customFormat="1" ht="32.25" customHeight="1">
      <c r="A120" s="253" t="s">
        <v>440</v>
      </c>
      <c r="B120" s="316" t="s">
        <v>444</v>
      </c>
      <c r="C120" s="15">
        <v>2</v>
      </c>
      <c r="D120" s="15" t="s">
        <v>149</v>
      </c>
      <c r="E120" s="15">
        <v>12</v>
      </c>
      <c r="F120" s="16">
        <v>170.83</v>
      </c>
      <c r="G120" s="64">
        <f t="shared" si="0"/>
        <v>4099.92</v>
      </c>
      <c r="H120" s="34"/>
    </row>
    <row r="121" spans="1:8" s="26" customFormat="1" ht="27.75" customHeight="1">
      <c r="A121" s="253" t="s">
        <v>441</v>
      </c>
      <c r="B121" s="316" t="s">
        <v>445</v>
      </c>
      <c r="C121" s="15">
        <v>2</v>
      </c>
      <c r="D121" s="15" t="s">
        <v>149</v>
      </c>
      <c r="E121" s="15">
        <v>12</v>
      </c>
      <c r="F121" s="16">
        <v>320</v>
      </c>
      <c r="G121" s="64">
        <f t="shared" si="0"/>
        <v>7680</v>
      </c>
      <c r="H121" s="34"/>
    </row>
    <row r="122" spans="1:8" s="38" customFormat="1" ht="18" customHeight="1">
      <c r="A122" s="556" t="s">
        <v>310</v>
      </c>
      <c r="B122" s="557"/>
      <c r="C122" s="65"/>
      <c r="D122" s="65"/>
      <c r="E122" s="65"/>
      <c r="F122" s="64"/>
      <c r="G122" s="64">
        <f>SUM(G113:G121)</f>
        <v>137818.99573999998</v>
      </c>
      <c r="H122" s="39"/>
    </row>
    <row r="123" spans="1:8" s="26" customFormat="1" ht="23.25" customHeight="1">
      <c r="A123" s="536" t="s">
        <v>354</v>
      </c>
      <c r="B123" s="536"/>
      <c r="C123" s="290"/>
      <c r="D123" s="290"/>
      <c r="E123" s="290"/>
      <c r="F123" s="102"/>
      <c r="G123" s="14"/>
      <c r="H123" s="28"/>
    </row>
    <row r="124" spans="1:8" s="26" customFormat="1" ht="23.25" customHeight="1">
      <c r="A124" s="536" t="s">
        <v>545</v>
      </c>
      <c r="B124" s="536"/>
      <c r="C124" s="536"/>
      <c r="D124" s="536"/>
      <c r="E124" s="536"/>
      <c r="F124" s="102"/>
      <c r="G124" s="14"/>
      <c r="H124" s="28"/>
    </row>
    <row r="125" spans="1:8" s="26" customFormat="1" ht="26.25" customHeight="1">
      <c r="A125" s="549" t="s">
        <v>167</v>
      </c>
      <c r="B125" s="549"/>
      <c r="C125" s="549"/>
      <c r="D125" s="549"/>
      <c r="E125" s="549"/>
      <c r="F125" s="549"/>
      <c r="G125" s="14"/>
      <c r="H125" s="28"/>
    </row>
    <row r="126" spans="1:7" s="32" customFormat="1" ht="30.75" customHeight="1">
      <c r="A126" s="58" t="s">
        <v>268</v>
      </c>
      <c r="B126" s="58" t="s">
        <v>265</v>
      </c>
      <c r="C126" s="58" t="s">
        <v>285</v>
      </c>
      <c r="D126" s="58" t="s">
        <v>286</v>
      </c>
      <c r="E126" s="58" t="s">
        <v>154</v>
      </c>
      <c r="F126" s="89"/>
      <c r="G126" s="8"/>
    </row>
    <row r="127" spans="1:7" s="26" customFormat="1" ht="11.25" customHeight="1">
      <c r="A127" s="250">
        <v>1</v>
      </c>
      <c r="B127" s="250">
        <v>2</v>
      </c>
      <c r="C127" s="250">
        <v>3</v>
      </c>
      <c r="D127" s="250">
        <v>4</v>
      </c>
      <c r="E127" s="250">
        <v>5</v>
      </c>
      <c r="F127" s="249"/>
      <c r="G127" s="7"/>
    </row>
    <row r="128" spans="1:7" s="26" customFormat="1" ht="21.75" customHeight="1">
      <c r="A128" s="236" t="s">
        <v>144</v>
      </c>
      <c r="B128" s="308" t="s">
        <v>449</v>
      </c>
      <c r="C128" s="308">
        <v>200</v>
      </c>
      <c r="D128" s="308">
        <v>207.45</v>
      </c>
      <c r="E128" s="76">
        <f>C128*D128</f>
        <v>41490</v>
      </c>
      <c r="F128" s="249"/>
      <c r="G128" s="7"/>
    </row>
    <row r="129" spans="1:7" s="26" customFormat="1" ht="22.5" customHeight="1">
      <c r="A129" s="236" t="s">
        <v>446</v>
      </c>
      <c r="B129" s="308" t="s">
        <v>450</v>
      </c>
      <c r="C129" s="308">
        <v>1</v>
      </c>
      <c r="D129" s="308">
        <v>13155</v>
      </c>
      <c r="E129" s="76">
        <f>C129*D129</f>
        <v>13155</v>
      </c>
      <c r="F129" s="249"/>
      <c r="G129" s="7"/>
    </row>
    <row r="130" spans="1:7" s="26" customFormat="1" ht="21.75" customHeight="1">
      <c r="A130" s="236" t="s">
        <v>447</v>
      </c>
      <c r="B130" s="308" t="s">
        <v>451</v>
      </c>
      <c r="C130" s="308">
        <v>83</v>
      </c>
      <c r="D130" s="308">
        <v>731.204819</v>
      </c>
      <c r="E130" s="76">
        <f>C130*D130</f>
        <v>60689.99997700001</v>
      </c>
      <c r="F130" s="249"/>
      <c r="G130" s="7"/>
    </row>
    <row r="131" spans="1:7" s="26" customFormat="1" ht="24.75" customHeight="1">
      <c r="A131" s="236" t="s">
        <v>448</v>
      </c>
      <c r="B131" s="62"/>
      <c r="C131" s="99"/>
      <c r="D131" s="21"/>
      <c r="E131" s="76">
        <f>C131*D131</f>
        <v>0</v>
      </c>
      <c r="F131" s="18"/>
      <c r="G131" s="7"/>
    </row>
    <row r="132" spans="1:7" s="26" customFormat="1" ht="24.75" customHeight="1">
      <c r="A132" s="556" t="s">
        <v>310</v>
      </c>
      <c r="B132" s="558"/>
      <c r="C132" s="99"/>
      <c r="D132" s="21"/>
      <c r="E132" s="76">
        <f>SUM(E128:E131)</f>
        <v>115334.999977</v>
      </c>
      <c r="F132" s="18"/>
      <c r="G132" s="7"/>
    </row>
    <row r="133" spans="1:7" s="26" customFormat="1" ht="21" customHeight="1">
      <c r="A133" s="98"/>
      <c r="B133" s="98"/>
      <c r="C133" s="103"/>
      <c r="D133" s="18"/>
      <c r="E133" s="84"/>
      <c r="F133" s="84"/>
      <c r="G133" s="7"/>
    </row>
    <row r="134" spans="1:7" s="26" customFormat="1" ht="19.5" customHeight="1">
      <c r="A134" s="536" t="s">
        <v>356</v>
      </c>
      <c r="B134" s="536"/>
      <c r="C134" s="28"/>
      <c r="D134" s="28"/>
      <c r="E134" s="28"/>
      <c r="F134" s="14"/>
      <c r="G134" s="7"/>
    </row>
    <row r="135" spans="1:7" s="26" customFormat="1" ht="19.5" customHeight="1">
      <c r="A135" s="536" t="s">
        <v>546</v>
      </c>
      <c r="B135" s="536"/>
      <c r="C135" s="536"/>
      <c r="D135" s="536"/>
      <c r="E135" s="536"/>
      <c r="F135" s="14"/>
      <c r="G135" s="7"/>
    </row>
    <row r="136" spans="1:7" s="26" customFormat="1" ht="24.75" customHeight="1" thickBot="1">
      <c r="A136" s="549" t="s">
        <v>168</v>
      </c>
      <c r="B136" s="549"/>
      <c r="C136" s="549"/>
      <c r="D136" s="549"/>
      <c r="E136" s="549"/>
      <c r="F136" s="549"/>
      <c r="G136" s="7"/>
    </row>
    <row r="137" spans="1:9" s="32" customFormat="1" ht="39" customHeight="1">
      <c r="A137" s="559" t="s">
        <v>452</v>
      </c>
      <c r="B137" s="561" t="s">
        <v>172</v>
      </c>
      <c r="C137" s="563" t="s">
        <v>453</v>
      </c>
      <c r="D137" s="561" t="s">
        <v>454</v>
      </c>
      <c r="E137" s="561" t="s">
        <v>455</v>
      </c>
      <c r="F137" s="566" t="s">
        <v>456</v>
      </c>
      <c r="G137" s="77"/>
      <c r="H137" s="44"/>
      <c r="I137" s="44"/>
    </row>
    <row r="138" spans="1:9" s="32" customFormat="1" ht="3" customHeight="1">
      <c r="A138" s="560"/>
      <c r="B138" s="562"/>
      <c r="C138" s="564"/>
      <c r="D138" s="562"/>
      <c r="E138" s="562"/>
      <c r="F138" s="567"/>
      <c r="G138" s="89"/>
      <c r="H138" s="44"/>
      <c r="I138" s="44"/>
    </row>
    <row r="139" spans="1:9" s="32" customFormat="1" ht="7.5" customHeight="1" hidden="1">
      <c r="A139" s="560"/>
      <c r="B139" s="562"/>
      <c r="C139" s="564"/>
      <c r="D139" s="562"/>
      <c r="E139" s="562"/>
      <c r="F139" s="567"/>
      <c r="G139" s="80"/>
      <c r="H139" s="31"/>
      <c r="I139" s="31"/>
    </row>
    <row r="140" spans="1:9" s="26" customFormat="1" ht="15.75" hidden="1">
      <c r="A140" s="560"/>
      <c r="B140" s="562"/>
      <c r="C140" s="564"/>
      <c r="D140" s="562"/>
      <c r="E140" s="562"/>
      <c r="F140" s="567"/>
      <c r="G140" s="82"/>
      <c r="H140" s="45"/>
      <c r="I140" s="45"/>
    </row>
    <row r="141" spans="1:10" s="26" customFormat="1" ht="15.75" hidden="1">
      <c r="A141" s="560"/>
      <c r="B141" s="562"/>
      <c r="C141" s="565"/>
      <c r="D141" s="562"/>
      <c r="E141" s="562"/>
      <c r="F141" s="568"/>
      <c r="G141" s="93"/>
      <c r="H141" s="33"/>
      <c r="I141" s="33"/>
      <c r="J141" s="36"/>
    </row>
    <row r="142" spans="1:10" s="26" customFormat="1" ht="15.75">
      <c r="A142" s="318">
        <v>1</v>
      </c>
      <c r="B142" s="319">
        <v>2</v>
      </c>
      <c r="C142" s="319">
        <v>4</v>
      </c>
      <c r="D142" s="319">
        <v>5</v>
      </c>
      <c r="E142" s="319">
        <v>6</v>
      </c>
      <c r="F142" s="320">
        <v>6</v>
      </c>
      <c r="G142" s="93"/>
      <c r="H142" s="33"/>
      <c r="I142" s="33"/>
      <c r="J142" s="36"/>
    </row>
    <row r="143" spans="1:10" s="26" customFormat="1" ht="15.75">
      <c r="A143" s="317">
        <v>1</v>
      </c>
      <c r="B143" s="321" t="s">
        <v>457</v>
      </c>
      <c r="C143" s="322">
        <v>628</v>
      </c>
      <c r="D143" s="322">
        <v>1375.63694</v>
      </c>
      <c r="E143" s="308">
        <v>1</v>
      </c>
      <c r="F143" s="323">
        <f>(C143*D143*E143)</f>
        <v>863899.99832</v>
      </c>
      <c r="G143" s="93"/>
      <c r="H143" s="33"/>
      <c r="I143" s="33"/>
      <c r="J143" s="36"/>
    </row>
    <row r="144" spans="1:10" s="26" customFormat="1" ht="15.75">
      <c r="A144" s="317">
        <v>2</v>
      </c>
      <c r="B144" s="321" t="s">
        <v>458</v>
      </c>
      <c r="C144" s="322">
        <v>1706</v>
      </c>
      <c r="D144" s="322">
        <v>26.905041</v>
      </c>
      <c r="E144" s="308">
        <v>1</v>
      </c>
      <c r="F144" s="323">
        <f>(C144*D144*E144)</f>
        <v>45899.999946</v>
      </c>
      <c r="G144" s="84"/>
      <c r="H144" s="39"/>
      <c r="I144" s="39"/>
      <c r="J144" s="36"/>
    </row>
    <row r="145" spans="1:10" s="26" customFormat="1" ht="15.75">
      <c r="A145" s="317">
        <v>3</v>
      </c>
      <c r="B145" s="321" t="s">
        <v>459</v>
      </c>
      <c r="C145" s="322">
        <v>62072</v>
      </c>
      <c r="D145" s="322">
        <v>3.21562056</v>
      </c>
      <c r="E145" s="308">
        <v>1</v>
      </c>
      <c r="F145" s="323">
        <f>(C145*D145*E145)</f>
        <v>199599.99940032</v>
      </c>
      <c r="G145" s="93"/>
      <c r="H145" s="33"/>
      <c r="I145" s="33"/>
      <c r="J145" s="36"/>
    </row>
    <row r="146" spans="1:10" s="26" customFormat="1" ht="15.75">
      <c r="A146" s="317">
        <v>4</v>
      </c>
      <c r="B146" s="321" t="s">
        <v>460</v>
      </c>
      <c r="C146" s="322">
        <v>2459</v>
      </c>
      <c r="D146" s="322">
        <v>11.3460756</v>
      </c>
      <c r="E146" s="308">
        <v>1</v>
      </c>
      <c r="F146" s="323">
        <f>(C146*D146*E146)</f>
        <v>27899.999900400002</v>
      </c>
      <c r="G146" s="93"/>
      <c r="H146" s="33"/>
      <c r="I146" s="33"/>
      <c r="J146" s="36"/>
    </row>
    <row r="147" spans="1:10" s="26" customFormat="1" ht="15.75">
      <c r="A147" s="317">
        <v>5</v>
      </c>
      <c r="B147" s="321" t="s">
        <v>461</v>
      </c>
      <c r="C147" s="322">
        <v>4165</v>
      </c>
      <c r="D147" s="322">
        <v>16.1824729</v>
      </c>
      <c r="E147" s="308">
        <v>1</v>
      </c>
      <c r="F147" s="323">
        <f>(C147*D147*E147)</f>
        <v>67399.99962850001</v>
      </c>
      <c r="G147" s="93"/>
      <c r="H147" s="33"/>
      <c r="I147" s="33"/>
      <c r="J147" s="36"/>
    </row>
    <row r="148" spans="1:10" s="26" customFormat="1" ht="16.5" thickBot="1">
      <c r="A148" s="324" t="s">
        <v>224</v>
      </c>
      <c r="B148" s="325" t="s">
        <v>462</v>
      </c>
      <c r="C148" s="326" t="s">
        <v>179</v>
      </c>
      <c r="D148" s="326" t="s">
        <v>179</v>
      </c>
      <c r="E148" s="326" t="s">
        <v>179</v>
      </c>
      <c r="F148" s="327">
        <f>SUM(F143:F147)</f>
        <v>1204699.99719522</v>
      </c>
      <c r="G148" s="84"/>
      <c r="H148" s="39"/>
      <c r="I148" s="39"/>
      <c r="J148" s="36"/>
    </row>
    <row r="149" spans="1:9" s="26" customFormat="1" ht="6.75" customHeight="1">
      <c r="A149" s="59"/>
      <c r="B149" s="14"/>
      <c r="C149" s="14"/>
      <c r="D149" s="14"/>
      <c r="E149" s="14"/>
      <c r="F149" s="14"/>
      <c r="G149" s="14"/>
      <c r="H149" s="254"/>
      <c r="I149" s="30"/>
    </row>
    <row r="150" spans="1:9" s="26" customFormat="1" ht="24.75" customHeight="1">
      <c r="A150" s="536" t="s">
        <v>357</v>
      </c>
      <c r="B150" s="536"/>
      <c r="C150" s="28"/>
      <c r="D150" s="28"/>
      <c r="E150" s="28"/>
      <c r="F150" s="14"/>
      <c r="G150" s="14"/>
      <c r="H150" s="254"/>
      <c r="I150" s="30"/>
    </row>
    <row r="151" spans="1:9" s="26" customFormat="1" ht="24.75" customHeight="1">
      <c r="A151" s="536" t="s">
        <v>544</v>
      </c>
      <c r="B151" s="536"/>
      <c r="C151" s="536"/>
      <c r="D151" s="536"/>
      <c r="E151" s="536"/>
      <c r="F151" s="14"/>
      <c r="G151" s="14"/>
      <c r="H151" s="254"/>
      <c r="I151" s="30"/>
    </row>
    <row r="152" spans="1:9" s="26" customFormat="1" ht="24" customHeight="1">
      <c r="A152" s="549" t="s">
        <v>169</v>
      </c>
      <c r="B152" s="549"/>
      <c r="C152" s="549"/>
      <c r="D152" s="549"/>
      <c r="E152" s="549"/>
      <c r="F152" s="549"/>
      <c r="G152" s="14"/>
      <c r="H152" s="254"/>
      <c r="I152" s="30"/>
    </row>
    <row r="153" spans="1:9" s="32" customFormat="1" ht="33" customHeight="1">
      <c r="A153" s="58" t="s">
        <v>268</v>
      </c>
      <c r="B153" s="58" t="s">
        <v>265</v>
      </c>
      <c r="C153" s="58" t="s">
        <v>308</v>
      </c>
      <c r="D153" s="58" t="s">
        <v>288</v>
      </c>
      <c r="E153" s="70" t="s">
        <v>156</v>
      </c>
      <c r="F153" s="89"/>
      <c r="G153" s="8"/>
      <c r="H153" s="31"/>
      <c r="I153" s="31"/>
    </row>
    <row r="154" spans="1:9" s="32" customFormat="1" ht="12.75">
      <c r="A154" s="58">
        <v>1</v>
      </c>
      <c r="B154" s="58">
        <v>2</v>
      </c>
      <c r="C154" s="58">
        <v>3</v>
      </c>
      <c r="D154" s="58">
        <v>4</v>
      </c>
      <c r="E154" s="58">
        <v>5</v>
      </c>
      <c r="F154" s="89"/>
      <c r="G154" s="8"/>
      <c r="H154" s="31"/>
      <c r="I154" s="31"/>
    </row>
    <row r="155" spans="1:9" s="32" customFormat="1" ht="47.25">
      <c r="A155" s="58">
        <v>1</v>
      </c>
      <c r="B155" s="328" t="s">
        <v>463</v>
      </c>
      <c r="C155" s="66">
        <v>33000</v>
      </c>
      <c r="D155" s="329">
        <v>12</v>
      </c>
      <c r="E155" s="21">
        <f aca="true" t="shared" si="1" ref="E155:E175">C155*D155</f>
        <v>396000</v>
      </c>
      <c r="F155" s="332"/>
      <c r="G155" s="8"/>
      <c r="H155" s="31"/>
      <c r="I155" s="31"/>
    </row>
    <row r="156" spans="1:9" s="32" customFormat="1" ht="47.25">
      <c r="A156" s="58">
        <v>2</v>
      </c>
      <c r="B156" s="328" t="s">
        <v>464</v>
      </c>
      <c r="C156" s="66">
        <v>2797.6666</v>
      </c>
      <c r="D156" s="330">
        <v>12</v>
      </c>
      <c r="E156" s="21">
        <f t="shared" si="1"/>
        <v>33571.9992</v>
      </c>
      <c r="F156" s="332"/>
      <c r="G156" s="8"/>
      <c r="H156" s="31"/>
      <c r="I156" s="31"/>
    </row>
    <row r="157" spans="1:9" s="32" customFormat="1" ht="31.5">
      <c r="A157" s="58">
        <v>3</v>
      </c>
      <c r="B157" s="328" t="s">
        <v>465</v>
      </c>
      <c r="C157" s="66">
        <v>7152.5</v>
      </c>
      <c r="D157" s="331">
        <v>12</v>
      </c>
      <c r="E157" s="21">
        <f t="shared" si="1"/>
        <v>85830</v>
      </c>
      <c r="F157" s="332"/>
      <c r="G157" s="8"/>
      <c r="H157" s="31"/>
      <c r="I157" s="31"/>
    </row>
    <row r="158" spans="1:9" s="32" customFormat="1" ht="31.5">
      <c r="A158" s="58">
        <v>4</v>
      </c>
      <c r="B158" s="328" t="s">
        <v>466</v>
      </c>
      <c r="C158" s="66">
        <v>8713.833333</v>
      </c>
      <c r="D158" s="330">
        <v>12</v>
      </c>
      <c r="E158" s="21">
        <f t="shared" si="1"/>
        <v>104565.999996</v>
      </c>
      <c r="F158" s="332"/>
      <c r="G158" s="8"/>
      <c r="H158" s="31"/>
      <c r="I158" s="31"/>
    </row>
    <row r="159" spans="1:9" s="32" customFormat="1" ht="31.5">
      <c r="A159" s="58">
        <v>5</v>
      </c>
      <c r="B159" s="328" t="s">
        <v>467</v>
      </c>
      <c r="C159" s="66">
        <v>17105.75</v>
      </c>
      <c r="D159" s="331">
        <v>12</v>
      </c>
      <c r="E159" s="21">
        <f t="shared" si="1"/>
        <v>205269</v>
      </c>
      <c r="F159" s="332"/>
      <c r="G159" s="8"/>
      <c r="H159" s="31"/>
      <c r="I159" s="31"/>
    </row>
    <row r="160" spans="1:9" s="32" customFormat="1" ht="15.75">
      <c r="A160" s="58">
        <v>6</v>
      </c>
      <c r="B160" s="328" t="s">
        <v>468</v>
      </c>
      <c r="C160" s="66">
        <v>1640.2</v>
      </c>
      <c r="D160" s="330">
        <v>4</v>
      </c>
      <c r="E160" s="21">
        <f t="shared" si="1"/>
        <v>6560.8</v>
      </c>
      <c r="F160" s="332"/>
      <c r="G160" s="8"/>
      <c r="H160" s="31"/>
      <c r="I160" s="31"/>
    </row>
    <row r="161" spans="1:9" s="32" customFormat="1" ht="31.5">
      <c r="A161" s="58">
        <v>7</v>
      </c>
      <c r="B161" s="328" t="s">
        <v>469</v>
      </c>
      <c r="C161" s="66">
        <v>4939.48</v>
      </c>
      <c r="D161" s="331">
        <v>12</v>
      </c>
      <c r="E161" s="21">
        <f t="shared" si="1"/>
        <v>59273.759999999995</v>
      </c>
      <c r="F161" s="332"/>
      <c r="G161" s="8"/>
      <c r="H161" s="31"/>
      <c r="I161" s="31"/>
    </row>
    <row r="162" spans="1:9" s="32" customFormat="1" ht="63">
      <c r="A162" s="58">
        <v>8</v>
      </c>
      <c r="B162" s="328" t="s">
        <v>470</v>
      </c>
      <c r="C162" s="66">
        <v>3947.75</v>
      </c>
      <c r="D162" s="330">
        <v>4</v>
      </c>
      <c r="E162" s="21">
        <f t="shared" si="1"/>
        <v>15791</v>
      </c>
      <c r="F162" s="332"/>
      <c r="G162" s="8"/>
      <c r="H162" s="31"/>
      <c r="I162" s="31"/>
    </row>
    <row r="163" spans="1:9" s="32" customFormat="1" ht="15.75">
      <c r="A163" s="58">
        <v>9</v>
      </c>
      <c r="B163" s="328" t="s">
        <v>471</v>
      </c>
      <c r="C163" s="66">
        <v>5045</v>
      </c>
      <c r="D163" s="331">
        <v>4</v>
      </c>
      <c r="E163" s="21">
        <f t="shared" si="1"/>
        <v>20180</v>
      </c>
      <c r="F163" s="332"/>
      <c r="G163" s="8"/>
      <c r="H163" s="31"/>
      <c r="I163" s="31"/>
    </row>
    <row r="164" spans="1:9" s="32" customFormat="1" ht="47.25">
      <c r="A164" s="58">
        <v>10</v>
      </c>
      <c r="B164" s="328" t="s">
        <v>472</v>
      </c>
      <c r="C164" s="66">
        <v>1594.706666</v>
      </c>
      <c r="D164" s="330">
        <v>12</v>
      </c>
      <c r="E164" s="21">
        <f t="shared" si="1"/>
        <v>19136.479992</v>
      </c>
      <c r="F164" s="332"/>
      <c r="G164" s="8"/>
      <c r="H164" s="31"/>
      <c r="I164" s="31"/>
    </row>
    <row r="165" spans="1:9" s="32" customFormat="1" ht="15.75">
      <c r="A165" s="58">
        <v>11</v>
      </c>
      <c r="B165" s="328" t="s">
        <v>473</v>
      </c>
      <c r="C165" s="66">
        <v>400</v>
      </c>
      <c r="D165" s="331">
        <v>4</v>
      </c>
      <c r="E165" s="21">
        <f t="shared" si="1"/>
        <v>1600</v>
      </c>
      <c r="F165" s="333"/>
      <c r="G165" s="8"/>
      <c r="H165" s="31"/>
      <c r="I165" s="31"/>
    </row>
    <row r="166" spans="1:9" s="32" customFormat="1" ht="31.5">
      <c r="A166" s="58">
        <v>12</v>
      </c>
      <c r="B166" s="328" t="s">
        <v>474</v>
      </c>
      <c r="C166" s="66">
        <v>2372</v>
      </c>
      <c r="D166" s="330">
        <v>1</v>
      </c>
      <c r="E166" s="21">
        <f t="shared" si="1"/>
        <v>2372</v>
      </c>
      <c r="F166" s="333"/>
      <c r="G166" s="8"/>
      <c r="H166" s="31"/>
      <c r="I166" s="31"/>
    </row>
    <row r="167" spans="1:9" s="32" customFormat="1" ht="15.75">
      <c r="A167" s="58">
        <v>13</v>
      </c>
      <c r="B167" s="328" t="s">
        <v>475</v>
      </c>
      <c r="C167" s="66">
        <v>1214.41666</v>
      </c>
      <c r="D167" s="331">
        <v>12</v>
      </c>
      <c r="E167" s="21">
        <f t="shared" si="1"/>
        <v>14572.999920000002</v>
      </c>
      <c r="F167" s="333"/>
      <c r="G167" s="8"/>
      <c r="H167" s="31"/>
      <c r="I167" s="31"/>
    </row>
    <row r="168" spans="1:9" s="32" customFormat="1" ht="15.75">
      <c r="A168" s="58">
        <v>14</v>
      </c>
      <c r="B168" s="328" t="s">
        <v>476</v>
      </c>
      <c r="C168" s="66">
        <v>2979.5</v>
      </c>
      <c r="D168" s="330">
        <v>4</v>
      </c>
      <c r="E168" s="21">
        <f t="shared" si="1"/>
        <v>11918</v>
      </c>
      <c r="F168" s="332"/>
      <c r="G168" s="8"/>
      <c r="H168" s="31"/>
      <c r="I168" s="31"/>
    </row>
    <row r="169" spans="1:9" s="32" customFormat="1" ht="15.75">
      <c r="A169" s="58">
        <v>15</v>
      </c>
      <c r="B169" s="328" t="s">
        <v>477</v>
      </c>
      <c r="C169" s="66">
        <v>695550</v>
      </c>
      <c r="D169" s="331">
        <v>4</v>
      </c>
      <c r="E169" s="21">
        <f t="shared" si="1"/>
        <v>2782200</v>
      </c>
      <c r="F169" s="332"/>
      <c r="G169" s="8"/>
      <c r="H169" s="31"/>
      <c r="I169" s="31"/>
    </row>
    <row r="170" spans="1:9" s="32" customFormat="1" ht="31.5">
      <c r="A170" s="58">
        <v>16</v>
      </c>
      <c r="B170" s="328" t="s">
        <v>478</v>
      </c>
      <c r="C170" s="66">
        <v>6990.5</v>
      </c>
      <c r="D170" s="330">
        <v>12</v>
      </c>
      <c r="E170" s="21">
        <f t="shared" si="1"/>
        <v>83886</v>
      </c>
      <c r="F170" s="332"/>
      <c r="G170" s="8"/>
      <c r="H170" s="31"/>
      <c r="I170" s="31"/>
    </row>
    <row r="171" spans="1:9" s="32" customFormat="1" ht="47.25">
      <c r="A171" s="58">
        <v>17</v>
      </c>
      <c r="B171" s="328" t="s">
        <v>479</v>
      </c>
      <c r="C171" s="66">
        <v>3994</v>
      </c>
      <c r="D171" s="331">
        <v>12</v>
      </c>
      <c r="E171" s="21">
        <f t="shared" si="1"/>
        <v>47928</v>
      </c>
      <c r="F171" s="332"/>
      <c r="G171" s="8"/>
      <c r="H171" s="31"/>
      <c r="I171" s="31"/>
    </row>
    <row r="172" spans="1:9" s="32" customFormat="1" ht="31.5">
      <c r="A172" s="58">
        <v>18</v>
      </c>
      <c r="B172" s="328" t="s">
        <v>480</v>
      </c>
      <c r="C172" s="66">
        <v>5871</v>
      </c>
      <c r="D172" s="330">
        <v>1</v>
      </c>
      <c r="E172" s="21">
        <f t="shared" si="1"/>
        <v>5871</v>
      </c>
      <c r="F172" s="332"/>
      <c r="G172" s="8"/>
      <c r="H172" s="31"/>
      <c r="I172" s="31"/>
    </row>
    <row r="173" spans="1:9" s="32" customFormat="1" ht="31.5">
      <c r="A173" s="58">
        <v>19</v>
      </c>
      <c r="B173" s="328" t="s">
        <v>481</v>
      </c>
      <c r="C173" s="66">
        <v>1275</v>
      </c>
      <c r="D173" s="331">
        <v>4</v>
      </c>
      <c r="E173" s="21">
        <f t="shared" si="1"/>
        <v>5100</v>
      </c>
      <c r="F173" s="332"/>
      <c r="G173" s="8"/>
      <c r="H173" s="31"/>
      <c r="I173" s="31"/>
    </row>
    <row r="174" spans="1:9" s="32" customFormat="1" ht="31.5">
      <c r="A174" s="58">
        <v>20</v>
      </c>
      <c r="B174" s="328" t="s">
        <v>482</v>
      </c>
      <c r="C174" s="66">
        <v>14533</v>
      </c>
      <c r="D174" s="330">
        <v>1</v>
      </c>
      <c r="E174" s="21">
        <f t="shared" si="1"/>
        <v>14533</v>
      </c>
      <c r="F174" s="333"/>
      <c r="G174" s="8"/>
      <c r="H174" s="31"/>
      <c r="I174" s="31"/>
    </row>
    <row r="175" spans="1:9" s="32" customFormat="1" ht="15.75">
      <c r="A175" s="58">
        <v>21</v>
      </c>
      <c r="B175" s="328" t="s">
        <v>483</v>
      </c>
      <c r="C175" s="66">
        <v>5000</v>
      </c>
      <c r="D175" s="330">
        <v>1</v>
      </c>
      <c r="E175" s="21">
        <f t="shared" si="1"/>
        <v>5000</v>
      </c>
      <c r="F175" s="332"/>
      <c r="G175" s="8"/>
      <c r="H175" s="31"/>
      <c r="I175" s="31"/>
    </row>
    <row r="176" spans="1:9" s="26" customFormat="1" ht="15.75">
      <c r="A176" s="58">
        <v>22</v>
      </c>
      <c r="B176" s="328" t="s">
        <v>484</v>
      </c>
      <c r="C176" s="21">
        <v>7500</v>
      </c>
      <c r="D176" s="330">
        <v>1</v>
      </c>
      <c r="E176" s="21">
        <f>C176*D176</f>
        <v>7500</v>
      </c>
      <c r="F176" s="332"/>
      <c r="G176" s="7"/>
      <c r="H176" s="30"/>
      <c r="I176" s="30"/>
    </row>
    <row r="177" spans="1:9" s="26" customFormat="1" ht="31.5">
      <c r="A177" s="58">
        <v>23</v>
      </c>
      <c r="B177" s="328" t="s">
        <v>485</v>
      </c>
      <c r="C177" s="21">
        <v>31658.22</v>
      </c>
      <c r="D177" s="330">
        <v>1</v>
      </c>
      <c r="E177" s="21">
        <f>C177*D177</f>
        <v>31658.22</v>
      </c>
      <c r="F177" s="332"/>
      <c r="G177" s="7"/>
      <c r="H177" s="30"/>
      <c r="I177" s="30"/>
    </row>
    <row r="178" spans="1:9" s="26" customFormat="1" ht="15.75">
      <c r="A178" s="58">
        <v>24</v>
      </c>
      <c r="B178" s="328" t="s">
        <v>486</v>
      </c>
      <c r="C178" s="21">
        <v>5100</v>
      </c>
      <c r="D178" s="330">
        <v>1</v>
      </c>
      <c r="E178" s="21">
        <f>C178*D178</f>
        <v>5100</v>
      </c>
      <c r="F178" s="332"/>
      <c r="G178" s="7"/>
      <c r="H178" s="30"/>
      <c r="I178" s="30"/>
    </row>
    <row r="179" spans="1:9" s="26" customFormat="1" ht="31.5">
      <c r="A179" s="58">
        <v>25</v>
      </c>
      <c r="B179" s="328" t="s">
        <v>487</v>
      </c>
      <c r="C179" s="21">
        <v>7308.74</v>
      </c>
      <c r="D179" s="330">
        <v>1</v>
      </c>
      <c r="E179" s="21">
        <f>C179*D179</f>
        <v>7308.74</v>
      </c>
      <c r="F179" s="332"/>
      <c r="G179" s="7"/>
      <c r="H179" s="30"/>
      <c r="I179" s="30"/>
    </row>
    <row r="180" spans="1:9" s="26" customFormat="1" ht="31.5">
      <c r="A180" s="58">
        <v>26</v>
      </c>
      <c r="B180" s="328" t="s">
        <v>488</v>
      </c>
      <c r="C180" s="21">
        <v>500</v>
      </c>
      <c r="D180" s="331">
        <v>4</v>
      </c>
      <c r="E180" s="21">
        <f>C180*D180</f>
        <v>2000</v>
      </c>
      <c r="F180" s="332"/>
      <c r="G180" s="7"/>
      <c r="H180" s="30"/>
      <c r="I180" s="30"/>
    </row>
    <row r="181" spans="1:9" s="26" customFormat="1" ht="16.5" customHeight="1">
      <c r="A181" s="550" t="s">
        <v>361</v>
      </c>
      <c r="B181" s="550"/>
      <c r="C181" s="76" t="s">
        <v>141</v>
      </c>
      <c r="D181" s="76" t="s">
        <v>275</v>
      </c>
      <c r="E181" s="76">
        <f>SUM(E155:E180)</f>
        <v>3974726.9991080007</v>
      </c>
      <c r="F181" s="84"/>
      <c r="G181" s="7"/>
      <c r="H181" s="30"/>
      <c r="I181" s="30"/>
    </row>
    <row r="182" spans="1:9" s="38" customFormat="1" ht="21" customHeight="1" hidden="1">
      <c r="A182" s="550"/>
      <c r="B182" s="550"/>
      <c r="C182" s="81"/>
      <c r="D182" s="81"/>
      <c r="E182" s="76"/>
      <c r="F182" s="84"/>
      <c r="G182" s="84"/>
      <c r="H182" s="39"/>
      <c r="I182" s="46"/>
    </row>
    <row r="183" spans="1:9" s="26" customFormat="1" ht="8.25" customHeight="1">
      <c r="A183" s="91"/>
      <c r="B183" s="7"/>
      <c r="C183" s="7"/>
      <c r="D183" s="7"/>
      <c r="E183" s="7"/>
      <c r="F183" s="7"/>
      <c r="G183" s="7"/>
      <c r="H183" s="30"/>
      <c r="I183" s="30"/>
    </row>
    <row r="184" spans="1:9" s="26" customFormat="1" ht="22.5" customHeight="1">
      <c r="A184" s="536" t="s">
        <v>358</v>
      </c>
      <c r="B184" s="536"/>
      <c r="C184" s="28"/>
      <c r="D184" s="28"/>
      <c r="E184" s="28"/>
      <c r="F184" s="14"/>
      <c r="G184" s="7"/>
      <c r="H184" s="30"/>
      <c r="I184" s="30"/>
    </row>
    <row r="185" spans="1:9" s="26" customFormat="1" ht="22.5" customHeight="1">
      <c r="A185" s="536" t="s">
        <v>543</v>
      </c>
      <c r="B185" s="536"/>
      <c r="C185" s="536"/>
      <c r="D185" s="536"/>
      <c r="E185" s="536"/>
      <c r="F185" s="14"/>
      <c r="G185" s="7"/>
      <c r="H185" s="30"/>
      <c r="I185" s="30"/>
    </row>
    <row r="186" spans="1:9" s="26" customFormat="1" ht="12.75" customHeight="1">
      <c r="A186" s="549" t="s">
        <v>170</v>
      </c>
      <c r="B186" s="549"/>
      <c r="C186" s="549"/>
      <c r="D186" s="549"/>
      <c r="E186" s="549"/>
      <c r="F186" s="549"/>
      <c r="G186" s="7"/>
      <c r="H186" s="30"/>
      <c r="I186" s="30"/>
    </row>
    <row r="187" spans="1:9" s="32" customFormat="1" ht="30.75" customHeight="1">
      <c r="A187" s="58" t="s">
        <v>268</v>
      </c>
      <c r="B187" s="58" t="s">
        <v>265</v>
      </c>
      <c r="C187" s="58" t="s">
        <v>266</v>
      </c>
      <c r="D187" s="58" t="s">
        <v>289</v>
      </c>
      <c r="E187" s="70" t="s">
        <v>287</v>
      </c>
      <c r="F187" s="89"/>
      <c r="G187" s="89"/>
      <c r="H187" s="42"/>
      <c r="I187" s="31"/>
    </row>
    <row r="188" spans="1:9" s="32" customFormat="1" ht="12.75">
      <c r="A188" s="58">
        <v>1</v>
      </c>
      <c r="B188" s="58">
        <v>2</v>
      </c>
      <c r="C188" s="58">
        <v>3</v>
      </c>
      <c r="D188" s="58">
        <v>4</v>
      </c>
      <c r="E188" s="79">
        <v>5</v>
      </c>
      <c r="F188" s="80"/>
      <c r="G188" s="80"/>
      <c r="H188" s="31"/>
      <c r="I188" s="31"/>
    </row>
    <row r="189" spans="1:9" s="26" customFormat="1" ht="31.5">
      <c r="A189" s="61">
        <v>1</v>
      </c>
      <c r="B189" s="328" t="s">
        <v>489</v>
      </c>
      <c r="C189" s="335">
        <v>12</v>
      </c>
      <c r="D189" s="336">
        <v>1540</v>
      </c>
      <c r="E189" s="21">
        <f>C189*D189</f>
        <v>18480</v>
      </c>
      <c r="F189" s="18"/>
      <c r="G189" s="9"/>
      <c r="H189" s="30"/>
      <c r="I189" s="30"/>
    </row>
    <row r="190" spans="1:9" s="26" customFormat="1" ht="15.75">
      <c r="A190" s="61">
        <v>2</v>
      </c>
      <c r="B190" s="328" t="s">
        <v>490</v>
      </c>
      <c r="C190" s="335">
        <v>12</v>
      </c>
      <c r="D190" s="336">
        <v>10226.26</v>
      </c>
      <c r="E190" s="21">
        <f aca="true" t="shared" si="2" ref="E190:E218">C190*D190</f>
        <v>122715.12</v>
      </c>
      <c r="F190" s="18"/>
      <c r="G190" s="9"/>
      <c r="H190" s="30"/>
      <c r="I190" s="30"/>
    </row>
    <row r="191" spans="1:9" s="26" customFormat="1" ht="31.5">
      <c r="A191" s="61">
        <v>3</v>
      </c>
      <c r="B191" s="328" t="s">
        <v>491</v>
      </c>
      <c r="C191" s="335">
        <v>12</v>
      </c>
      <c r="D191" s="336">
        <v>9000</v>
      </c>
      <c r="E191" s="21">
        <f t="shared" si="2"/>
        <v>108000</v>
      </c>
      <c r="F191" s="18"/>
      <c r="G191" s="9"/>
      <c r="H191" s="30"/>
      <c r="I191" s="30"/>
    </row>
    <row r="192" spans="1:9" s="26" customFormat="1" ht="33.75" customHeight="1">
      <c r="A192" s="61">
        <v>4</v>
      </c>
      <c r="B192" s="328" t="s">
        <v>492</v>
      </c>
      <c r="C192" s="335">
        <v>12</v>
      </c>
      <c r="D192" s="336">
        <v>178239.6</v>
      </c>
      <c r="E192" s="21">
        <f t="shared" si="2"/>
        <v>2138875.2</v>
      </c>
      <c r="F192" s="18"/>
      <c r="G192" s="9"/>
      <c r="H192" s="30"/>
      <c r="I192" s="30"/>
    </row>
    <row r="193" spans="1:9" s="26" customFormat="1" ht="33.75" customHeight="1">
      <c r="A193" s="61">
        <v>5</v>
      </c>
      <c r="B193" s="328" t="s">
        <v>493</v>
      </c>
      <c r="C193" s="335">
        <v>12</v>
      </c>
      <c r="D193" s="336">
        <v>4226</v>
      </c>
      <c r="E193" s="21">
        <f t="shared" si="2"/>
        <v>50712</v>
      </c>
      <c r="F193" s="18"/>
      <c r="G193" s="9"/>
      <c r="H193" s="30"/>
      <c r="I193" s="30"/>
    </row>
    <row r="194" spans="1:9" s="26" customFormat="1" ht="31.5">
      <c r="A194" s="61">
        <v>6</v>
      </c>
      <c r="B194" s="328" t="s">
        <v>494</v>
      </c>
      <c r="C194" s="335">
        <v>12</v>
      </c>
      <c r="D194" s="336">
        <v>3586.8</v>
      </c>
      <c r="E194" s="21">
        <f t="shared" si="2"/>
        <v>43041.600000000006</v>
      </c>
      <c r="F194" s="18"/>
      <c r="G194" s="9"/>
      <c r="H194" s="30"/>
      <c r="I194" s="30"/>
    </row>
    <row r="195" spans="1:9" s="26" customFormat="1" ht="31.5">
      <c r="A195" s="61">
        <v>7</v>
      </c>
      <c r="B195" s="328" t="s">
        <v>495</v>
      </c>
      <c r="C195" s="335">
        <v>2</v>
      </c>
      <c r="D195" s="336">
        <v>12300.5</v>
      </c>
      <c r="E195" s="21">
        <f t="shared" si="2"/>
        <v>24601</v>
      </c>
      <c r="F195" s="18"/>
      <c r="G195" s="9"/>
      <c r="H195" s="30"/>
      <c r="I195" s="30"/>
    </row>
    <row r="196" spans="1:9" s="26" customFormat="1" ht="31.5">
      <c r="A196" s="61">
        <v>8</v>
      </c>
      <c r="B196" s="328" t="s">
        <v>496</v>
      </c>
      <c r="C196" s="335">
        <v>1</v>
      </c>
      <c r="D196" s="336">
        <v>159600</v>
      </c>
      <c r="E196" s="21">
        <f t="shared" si="2"/>
        <v>159600</v>
      </c>
      <c r="F196" s="104"/>
      <c r="G196" s="9"/>
      <c r="H196" s="30"/>
      <c r="I196" s="30"/>
    </row>
    <row r="197" spans="1:9" s="26" customFormat="1" ht="47.25">
      <c r="A197" s="61">
        <v>9</v>
      </c>
      <c r="B197" s="328" t="s">
        <v>497</v>
      </c>
      <c r="C197" s="335">
        <v>12</v>
      </c>
      <c r="D197" s="336">
        <v>4640</v>
      </c>
      <c r="E197" s="21">
        <f t="shared" si="2"/>
        <v>55680</v>
      </c>
      <c r="F197" s="104"/>
      <c r="G197" s="9"/>
      <c r="H197" s="30"/>
      <c r="I197" s="30"/>
    </row>
    <row r="198" spans="1:9" s="26" customFormat="1" ht="47.25">
      <c r="A198" s="61">
        <v>10</v>
      </c>
      <c r="B198" s="334" t="s">
        <v>498</v>
      </c>
      <c r="C198" s="335">
        <v>4</v>
      </c>
      <c r="D198" s="336">
        <v>68100</v>
      </c>
      <c r="E198" s="21">
        <f t="shared" si="2"/>
        <v>272400</v>
      </c>
      <c r="F198" s="18"/>
      <c r="G198" s="9"/>
      <c r="H198" s="30"/>
      <c r="I198" s="30"/>
    </row>
    <row r="199" spans="1:9" s="26" customFormat="1" ht="31.5">
      <c r="A199" s="61">
        <v>11</v>
      </c>
      <c r="B199" s="334" t="s">
        <v>499</v>
      </c>
      <c r="C199" s="335">
        <v>1</v>
      </c>
      <c r="D199" s="336">
        <v>10043.91</v>
      </c>
      <c r="E199" s="21">
        <f t="shared" si="2"/>
        <v>10043.91</v>
      </c>
      <c r="F199" s="18"/>
      <c r="G199" s="9"/>
      <c r="H199" s="30"/>
      <c r="I199" s="30"/>
    </row>
    <row r="200" spans="1:9" s="26" customFormat="1" ht="20.25" customHeight="1">
      <c r="A200" s="61">
        <v>12</v>
      </c>
      <c r="B200" s="334" t="s">
        <v>500</v>
      </c>
      <c r="C200" s="335">
        <v>1</v>
      </c>
      <c r="D200" s="337">
        <v>1000</v>
      </c>
      <c r="E200" s="21">
        <f t="shared" si="2"/>
        <v>1000</v>
      </c>
      <c r="F200" s="18"/>
      <c r="G200" s="9"/>
      <c r="H200" s="30"/>
      <c r="I200" s="30"/>
    </row>
    <row r="201" spans="1:9" s="26" customFormat="1" ht="22.5" customHeight="1">
      <c r="A201" s="61">
        <v>13</v>
      </c>
      <c r="B201" s="334" t="s">
        <v>501</v>
      </c>
      <c r="C201" s="335">
        <v>1</v>
      </c>
      <c r="D201" s="338">
        <v>100</v>
      </c>
      <c r="E201" s="21">
        <f t="shared" si="2"/>
        <v>100</v>
      </c>
      <c r="F201" s="18"/>
      <c r="G201" s="9"/>
      <c r="H201" s="30"/>
      <c r="I201" s="30"/>
    </row>
    <row r="202" spans="1:9" s="26" customFormat="1" ht="21.75" customHeight="1">
      <c r="A202" s="61">
        <v>14</v>
      </c>
      <c r="B202" s="334" t="s">
        <v>502</v>
      </c>
      <c r="C202" s="335">
        <v>1</v>
      </c>
      <c r="D202" s="337">
        <v>400</v>
      </c>
      <c r="E202" s="21">
        <f t="shared" si="2"/>
        <v>400</v>
      </c>
      <c r="F202" s="18"/>
      <c r="G202" s="9"/>
      <c r="H202" s="30"/>
      <c r="I202" s="30"/>
    </row>
    <row r="203" spans="1:9" s="26" customFormat="1" ht="31.5">
      <c r="A203" s="61">
        <v>15</v>
      </c>
      <c r="B203" s="334" t="s">
        <v>503</v>
      </c>
      <c r="C203" s="335">
        <v>1</v>
      </c>
      <c r="D203" s="336">
        <v>7500</v>
      </c>
      <c r="E203" s="21">
        <f t="shared" si="2"/>
        <v>7500</v>
      </c>
      <c r="F203" s="18"/>
      <c r="G203" s="9"/>
      <c r="H203" s="30"/>
      <c r="I203" s="30"/>
    </row>
    <row r="204" spans="1:9" s="26" customFormat="1" ht="65.25" customHeight="1">
      <c r="A204" s="61">
        <v>16</v>
      </c>
      <c r="B204" s="334" t="s">
        <v>504</v>
      </c>
      <c r="C204" s="335">
        <v>1</v>
      </c>
      <c r="D204" s="337">
        <v>10000</v>
      </c>
      <c r="E204" s="21">
        <f t="shared" si="2"/>
        <v>10000</v>
      </c>
      <c r="F204" s="18"/>
      <c r="G204" s="9"/>
      <c r="H204" s="30"/>
      <c r="I204" s="30"/>
    </row>
    <row r="205" spans="1:9" s="26" customFormat="1" ht="47.25">
      <c r="A205" s="61">
        <v>17</v>
      </c>
      <c r="B205" s="334" t="s">
        <v>505</v>
      </c>
      <c r="C205" s="335">
        <v>1</v>
      </c>
      <c r="D205" s="336">
        <v>4382.41</v>
      </c>
      <c r="E205" s="21">
        <f t="shared" si="2"/>
        <v>4382.41</v>
      </c>
      <c r="F205" s="18"/>
      <c r="G205" s="9"/>
      <c r="H205" s="30"/>
      <c r="I205" s="30"/>
    </row>
    <row r="206" spans="1:9" s="26" customFormat="1" ht="15.75">
      <c r="A206" s="61">
        <v>18</v>
      </c>
      <c r="B206" s="334" t="s">
        <v>506</v>
      </c>
      <c r="C206" s="335">
        <v>1</v>
      </c>
      <c r="D206" s="336">
        <v>13116</v>
      </c>
      <c r="E206" s="21">
        <f t="shared" si="2"/>
        <v>13116</v>
      </c>
      <c r="F206" s="18"/>
      <c r="G206" s="9"/>
      <c r="H206" s="30"/>
      <c r="I206" s="30"/>
    </row>
    <row r="207" spans="1:9" s="26" customFormat="1" ht="31.5">
      <c r="A207" s="61">
        <v>19</v>
      </c>
      <c r="B207" s="334" t="s">
        <v>507</v>
      </c>
      <c r="C207" s="335">
        <v>1</v>
      </c>
      <c r="D207" s="336">
        <v>10675</v>
      </c>
      <c r="E207" s="21">
        <f t="shared" si="2"/>
        <v>10675</v>
      </c>
      <c r="F207" s="18"/>
      <c r="G207" s="9"/>
      <c r="H207" s="30"/>
      <c r="I207" s="30"/>
    </row>
    <row r="208" spans="1:9" s="26" customFormat="1" ht="31.5">
      <c r="A208" s="61">
        <v>20</v>
      </c>
      <c r="B208" s="334" t="s">
        <v>508</v>
      </c>
      <c r="C208" s="335">
        <v>1</v>
      </c>
      <c r="D208" s="336">
        <v>468</v>
      </c>
      <c r="E208" s="21">
        <f t="shared" si="2"/>
        <v>468</v>
      </c>
      <c r="F208" s="18"/>
      <c r="G208" s="9"/>
      <c r="H208" s="30"/>
      <c r="I208" s="30"/>
    </row>
    <row r="209" spans="1:9" s="26" customFormat="1" ht="15.75">
      <c r="A209" s="61">
        <v>21</v>
      </c>
      <c r="B209" s="334" t="s">
        <v>509</v>
      </c>
      <c r="C209" s="335">
        <v>12</v>
      </c>
      <c r="D209" s="336">
        <v>166</v>
      </c>
      <c r="E209" s="21">
        <f t="shared" si="2"/>
        <v>1992</v>
      </c>
      <c r="F209" s="18"/>
      <c r="G209" s="9"/>
      <c r="H209" s="30"/>
      <c r="I209" s="30"/>
    </row>
    <row r="210" spans="1:9" s="26" customFormat="1" ht="63">
      <c r="A210" s="61">
        <v>22</v>
      </c>
      <c r="B210" s="334" t="s">
        <v>510</v>
      </c>
      <c r="C210" s="335">
        <v>1</v>
      </c>
      <c r="D210" s="336">
        <v>27059</v>
      </c>
      <c r="E210" s="21">
        <f t="shared" si="2"/>
        <v>27059</v>
      </c>
      <c r="F210" s="18"/>
      <c r="G210" s="9"/>
      <c r="H210" s="30"/>
      <c r="I210" s="30"/>
    </row>
    <row r="211" spans="1:9" s="26" customFormat="1" ht="15.75">
      <c r="A211" s="61">
        <v>23</v>
      </c>
      <c r="B211" s="334" t="s">
        <v>511</v>
      </c>
      <c r="C211" s="335">
        <v>1</v>
      </c>
      <c r="D211" s="336">
        <v>7900</v>
      </c>
      <c r="E211" s="21">
        <f t="shared" si="2"/>
        <v>7900</v>
      </c>
      <c r="F211" s="18"/>
      <c r="G211" s="9"/>
      <c r="H211" s="30"/>
      <c r="I211" s="30"/>
    </row>
    <row r="212" spans="1:9" s="26" customFormat="1" ht="31.5">
      <c r="A212" s="61">
        <v>24</v>
      </c>
      <c r="B212" s="334" t="s">
        <v>512</v>
      </c>
      <c r="C212" s="335">
        <v>1</v>
      </c>
      <c r="D212" s="336">
        <v>3000</v>
      </c>
      <c r="E212" s="21">
        <f t="shared" si="2"/>
        <v>3000</v>
      </c>
      <c r="F212" s="18"/>
      <c r="G212" s="9"/>
      <c r="H212" s="30"/>
      <c r="I212" s="30"/>
    </row>
    <row r="213" spans="1:9" s="26" customFormat="1" ht="47.25">
      <c r="A213" s="61">
        <v>25</v>
      </c>
      <c r="B213" s="334" t="s">
        <v>513</v>
      </c>
      <c r="C213" s="335">
        <v>1</v>
      </c>
      <c r="D213" s="336">
        <v>2950</v>
      </c>
      <c r="E213" s="21">
        <f t="shared" si="2"/>
        <v>2950</v>
      </c>
      <c r="F213" s="18"/>
      <c r="G213" s="9"/>
      <c r="H213" s="30"/>
      <c r="I213" s="30"/>
    </row>
    <row r="214" spans="1:9" s="26" customFormat="1" ht="31.5">
      <c r="A214" s="61">
        <v>26</v>
      </c>
      <c r="B214" s="334" t="s">
        <v>514</v>
      </c>
      <c r="C214" s="335">
        <v>1</v>
      </c>
      <c r="D214" s="336">
        <v>1990</v>
      </c>
      <c r="E214" s="21">
        <f t="shared" si="2"/>
        <v>1990</v>
      </c>
      <c r="F214" s="18"/>
      <c r="G214" s="9"/>
      <c r="H214" s="30"/>
      <c r="I214" s="30"/>
    </row>
    <row r="215" spans="1:9" s="26" customFormat="1" ht="63">
      <c r="A215" s="61">
        <v>27</v>
      </c>
      <c r="B215" s="334" t="s">
        <v>470</v>
      </c>
      <c r="C215" s="335">
        <v>4</v>
      </c>
      <c r="D215" s="336">
        <v>3277</v>
      </c>
      <c r="E215" s="21">
        <f t="shared" si="2"/>
        <v>13108</v>
      </c>
      <c r="F215" s="18"/>
      <c r="G215" s="9"/>
      <c r="H215" s="30"/>
      <c r="I215" s="30"/>
    </row>
    <row r="216" spans="1:9" s="26" customFormat="1" ht="78.75">
      <c r="A216" s="61">
        <v>28</v>
      </c>
      <c r="B216" s="334" t="s">
        <v>515</v>
      </c>
      <c r="C216" s="335">
        <v>1</v>
      </c>
      <c r="D216" s="336">
        <v>88751.76</v>
      </c>
      <c r="E216" s="21">
        <f t="shared" si="2"/>
        <v>88751.76</v>
      </c>
      <c r="F216" s="18"/>
      <c r="G216" s="9"/>
      <c r="H216" s="30"/>
      <c r="I216" s="30"/>
    </row>
    <row r="217" spans="1:9" s="26" customFormat="1" ht="15.75">
      <c r="A217" s="61">
        <v>29</v>
      </c>
      <c r="B217" s="334" t="s">
        <v>516</v>
      </c>
      <c r="C217" s="335">
        <v>1</v>
      </c>
      <c r="D217" s="336">
        <v>26672</v>
      </c>
      <c r="E217" s="21">
        <f t="shared" si="2"/>
        <v>26672</v>
      </c>
      <c r="F217" s="18"/>
      <c r="G217" s="9"/>
      <c r="H217" s="30"/>
      <c r="I217" s="30"/>
    </row>
    <row r="218" spans="1:9" s="26" customFormat="1" ht="15.75">
      <c r="A218" s="61">
        <v>30</v>
      </c>
      <c r="B218" s="334" t="s">
        <v>517</v>
      </c>
      <c r="C218" s="335">
        <v>35</v>
      </c>
      <c r="D218" s="337">
        <v>1500</v>
      </c>
      <c r="E218" s="21">
        <f t="shared" si="2"/>
        <v>52500</v>
      </c>
      <c r="F218" s="18"/>
      <c r="G218" s="9"/>
      <c r="H218" s="30"/>
      <c r="I218" s="30"/>
    </row>
    <row r="219" spans="1:9" s="38" customFormat="1" ht="20.25" customHeight="1">
      <c r="A219" s="553" t="s">
        <v>405</v>
      </c>
      <c r="B219" s="554"/>
      <c r="C219" s="248" t="s">
        <v>141</v>
      </c>
      <c r="D219" s="76" t="s">
        <v>275</v>
      </c>
      <c r="E219" s="76">
        <f>SUM(E189:E218)</f>
        <v>3277713.0000000005</v>
      </c>
      <c r="F219" s="84"/>
      <c r="G219" s="12"/>
      <c r="H219" s="46"/>
      <c r="I219" s="46"/>
    </row>
    <row r="220" spans="1:9" s="26" customFormat="1" ht="3" customHeight="1">
      <c r="A220" s="59"/>
      <c r="B220" s="14"/>
      <c r="C220" s="14"/>
      <c r="D220" s="14"/>
      <c r="E220" s="14"/>
      <c r="F220" s="14"/>
      <c r="G220" s="7"/>
      <c r="H220" s="30"/>
      <c r="I220" s="30"/>
    </row>
    <row r="221" spans="1:9" s="26" customFormat="1" ht="20.25" customHeight="1">
      <c r="A221" s="536" t="s">
        <v>359</v>
      </c>
      <c r="B221" s="536"/>
      <c r="C221" s="28"/>
      <c r="D221" s="28"/>
      <c r="E221" s="28"/>
      <c r="F221" s="14"/>
      <c r="G221" s="7"/>
      <c r="H221" s="30"/>
      <c r="I221" s="30"/>
    </row>
    <row r="222" spans="1:9" s="26" customFormat="1" ht="20.25" customHeight="1">
      <c r="A222" s="536" t="s">
        <v>546</v>
      </c>
      <c r="B222" s="536"/>
      <c r="C222" s="536"/>
      <c r="D222" s="536"/>
      <c r="E222" s="536"/>
      <c r="F222" s="14"/>
      <c r="G222" s="7"/>
      <c r="H222" s="30"/>
      <c r="I222" s="30"/>
    </row>
    <row r="223" spans="1:9" s="26" customFormat="1" ht="15" customHeight="1">
      <c r="A223" s="549" t="s">
        <v>340</v>
      </c>
      <c r="B223" s="569"/>
      <c r="C223" s="569"/>
      <c r="D223" s="569"/>
      <c r="E223" s="569"/>
      <c r="F223" s="569"/>
      <c r="G223" s="7"/>
      <c r="H223" s="30"/>
      <c r="I223" s="30"/>
    </row>
    <row r="224" spans="1:9" s="32" customFormat="1" ht="27.75" customHeight="1">
      <c r="A224" s="58" t="s">
        <v>268</v>
      </c>
      <c r="B224" s="58" t="s">
        <v>265</v>
      </c>
      <c r="C224" s="58" t="s">
        <v>266</v>
      </c>
      <c r="D224" s="70" t="s">
        <v>309</v>
      </c>
      <c r="E224" s="70" t="s">
        <v>287</v>
      </c>
      <c r="F224" s="89"/>
      <c r="G224" s="8"/>
      <c r="H224" s="31"/>
      <c r="I224" s="31"/>
    </row>
    <row r="225" spans="1:9" s="32" customFormat="1" ht="12.75">
      <c r="A225" s="58">
        <v>1</v>
      </c>
      <c r="B225" s="58">
        <v>2</v>
      </c>
      <c r="C225" s="58">
        <v>3</v>
      </c>
      <c r="D225" s="58">
        <v>4</v>
      </c>
      <c r="E225" s="58">
        <v>5</v>
      </c>
      <c r="F225" s="80"/>
      <c r="G225" s="8"/>
      <c r="H225" s="31"/>
      <c r="I225" s="31"/>
    </row>
    <row r="226" spans="1:9" s="32" customFormat="1" ht="15.75">
      <c r="A226" s="58">
        <v>1</v>
      </c>
      <c r="B226" s="308" t="s">
        <v>518</v>
      </c>
      <c r="C226" s="362">
        <v>3</v>
      </c>
      <c r="D226" s="362">
        <v>20000</v>
      </c>
      <c r="E226" s="230">
        <f>C226*D226</f>
        <v>60000</v>
      </c>
      <c r="F226" s="80"/>
      <c r="G226" s="8"/>
      <c r="H226" s="31"/>
      <c r="I226" s="31"/>
    </row>
    <row r="227" spans="1:9" s="32" customFormat="1" ht="15.75">
      <c r="A227" s="58">
        <v>2</v>
      </c>
      <c r="B227" s="308" t="s">
        <v>519</v>
      </c>
      <c r="C227" s="362">
        <v>30</v>
      </c>
      <c r="D227" s="362">
        <v>7000</v>
      </c>
      <c r="E227" s="230">
        <f>C227*D227</f>
        <v>210000</v>
      </c>
      <c r="F227" s="80"/>
      <c r="G227" s="8"/>
      <c r="H227" s="31"/>
      <c r="I227" s="31"/>
    </row>
    <row r="228" spans="1:9" s="32" customFormat="1" ht="15.75">
      <c r="A228" s="58">
        <v>3</v>
      </c>
      <c r="B228" s="308" t="s">
        <v>520</v>
      </c>
      <c r="C228" s="362">
        <v>3</v>
      </c>
      <c r="D228" s="362">
        <v>10000</v>
      </c>
      <c r="E228" s="230">
        <f>C228*D228</f>
        <v>30000</v>
      </c>
      <c r="F228" s="80"/>
      <c r="G228" s="8"/>
      <c r="H228" s="31"/>
      <c r="I228" s="31"/>
    </row>
    <row r="229" spans="1:9" s="26" customFormat="1" ht="23.25" customHeight="1">
      <c r="A229" s="550" t="s">
        <v>361</v>
      </c>
      <c r="B229" s="550"/>
      <c r="C229" s="21">
        <f>SUM(C226:C228)</f>
        <v>36</v>
      </c>
      <c r="D229" s="21" t="s">
        <v>275</v>
      </c>
      <c r="E229" s="76">
        <f>SUM(E226:E228)</f>
        <v>300000</v>
      </c>
      <c r="F229" s="84"/>
      <c r="G229" s="7"/>
      <c r="H229" s="30"/>
      <c r="I229" s="30"/>
    </row>
    <row r="230" spans="1:9" s="26" customFormat="1" ht="26.25" customHeight="1">
      <c r="A230" s="536" t="s">
        <v>360</v>
      </c>
      <c r="B230" s="536"/>
      <c r="C230" s="28"/>
      <c r="D230" s="28"/>
      <c r="E230" s="28"/>
      <c r="F230" s="14"/>
      <c r="G230" s="7"/>
      <c r="H230" s="30"/>
      <c r="I230" s="30"/>
    </row>
    <row r="231" spans="1:9" s="26" customFormat="1" ht="21" customHeight="1">
      <c r="A231" s="572" t="s">
        <v>542</v>
      </c>
      <c r="B231" s="536"/>
      <c r="C231" s="536"/>
      <c r="D231" s="536"/>
      <c r="E231" s="536"/>
      <c r="F231" s="573"/>
      <c r="G231" s="7"/>
      <c r="H231" s="30"/>
      <c r="I231" s="30"/>
    </row>
    <row r="232" spans="1:9" s="26" customFormat="1" ht="16.5" customHeight="1">
      <c r="A232" s="365"/>
      <c r="B232" s="365"/>
      <c r="C232" s="365"/>
      <c r="D232" s="365"/>
      <c r="E232" s="365"/>
      <c r="F232" s="14"/>
      <c r="G232" s="7"/>
      <c r="H232" s="30"/>
      <c r="I232" s="30"/>
    </row>
    <row r="233" spans="1:9" s="26" customFormat="1" ht="16.5" customHeight="1">
      <c r="A233" s="569" t="s">
        <v>341</v>
      </c>
      <c r="B233" s="569"/>
      <c r="C233" s="569"/>
      <c r="D233" s="569"/>
      <c r="E233" s="569"/>
      <c r="F233" s="569"/>
      <c r="G233" s="7"/>
      <c r="H233" s="30"/>
      <c r="I233" s="30"/>
    </row>
    <row r="234" spans="1:9" s="32" customFormat="1" ht="28.5" customHeight="1">
      <c r="A234" s="58" t="s">
        <v>268</v>
      </c>
      <c r="B234" s="58" t="s">
        <v>265</v>
      </c>
      <c r="C234" s="58" t="s">
        <v>266</v>
      </c>
      <c r="D234" s="70" t="s">
        <v>309</v>
      </c>
      <c r="E234" s="70" t="s">
        <v>152</v>
      </c>
      <c r="F234" s="89"/>
      <c r="G234" s="80"/>
      <c r="H234" s="31"/>
      <c r="I234" s="31"/>
    </row>
    <row r="235" spans="1:9" s="26" customFormat="1" ht="12.75">
      <c r="A235" s="252">
        <v>1</v>
      </c>
      <c r="B235" s="250">
        <v>2</v>
      </c>
      <c r="C235" s="250">
        <v>3</v>
      </c>
      <c r="D235" s="250">
        <v>4</v>
      </c>
      <c r="E235" s="250">
        <v>5</v>
      </c>
      <c r="F235" s="249"/>
      <c r="G235" s="9"/>
      <c r="H235" s="30"/>
      <c r="I235" s="30"/>
    </row>
    <row r="236" spans="1:9" s="26" customFormat="1" ht="15.75">
      <c r="A236" s="317">
        <v>1</v>
      </c>
      <c r="B236" s="308" t="s">
        <v>521</v>
      </c>
      <c r="C236" s="353">
        <v>42787.35</v>
      </c>
      <c r="D236" s="359">
        <v>63.36</v>
      </c>
      <c r="E236" s="360">
        <v>2861006</v>
      </c>
      <c r="F236" s="103"/>
      <c r="G236" s="9"/>
      <c r="H236" s="30"/>
      <c r="I236" s="30"/>
    </row>
    <row r="237" spans="1:9" s="26" customFormat="1" ht="15.75">
      <c r="A237" s="317">
        <v>2</v>
      </c>
      <c r="B237" s="308" t="s">
        <v>522</v>
      </c>
      <c r="C237" s="353">
        <v>3308.5</v>
      </c>
      <c r="D237" s="359">
        <v>290.83</v>
      </c>
      <c r="E237" s="360">
        <f>C237*D237</f>
        <v>962211.0549999999</v>
      </c>
      <c r="F237" s="103"/>
      <c r="G237" s="9"/>
      <c r="H237" s="30"/>
      <c r="I237" s="30"/>
    </row>
    <row r="238" spans="1:9" s="26" customFormat="1" ht="15.75">
      <c r="A238" s="317">
        <v>3</v>
      </c>
      <c r="B238" s="308" t="s">
        <v>523</v>
      </c>
      <c r="C238" s="353">
        <v>3057</v>
      </c>
      <c r="D238" s="359">
        <v>40.36637226</v>
      </c>
      <c r="E238" s="360">
        <f>C238*D238</f>
        <v>123399.99999882</v>
      </c>
      <c r="F238" s="103"/>
      <c r="G238" s="9"/>
      <c r="H238" s="30"/>
      <c r="I238" s="30"/>
    </row>
    <row r="239" spans="1:9" s="26" customFormat="1" ht="15.75">
      <c r="A239" s="317">
        <v>4</v>
      </c>
      <c r="B239" s="361" t="s">
        <v>524</v>
      </c>
      <c r="C239" s="353">
        <v>4315</v>
      </c>
      <c r="D239" s="359">
        <v>40.764774</v>
      </c>
      <c r="E239" s="360">
        <f>C239*D239</f>
        <v>175899.99981</v>
      </c>
      <c r="F239" s="103"/>
      <c r="G239" s="251"/>
      <c r="H239" s="255"/>
      <c r="I239" s="30"/>
    </row>
    <row r="240" spans="1:9" s="26" customFormat="1" ht="15.75">
      <c r="A240" s="317">
        <v>5</v>
      </c>
      <c r="B240" s="308" t="s">
        <v>525</v>
      </c>
      <c r="C240" s="353">
        <v>1993.34</v>
      </c>
      <c r="D240" s="359">
        <v>52.9</v>
      </c>
      <c r="E240" s="360">
        <f>C240*D240</f>
        <v>105447.68599999999</v>
      </c>
      <c r="F240" s="103"/>
      <c r="G240" s="9"/>
      <c r="H240" s="30"/>
      <c r="I240" s="30"/>
    </row>
    <row r="241" spans="1:9" s="26" customFormat="1" ht="15.75">
      <c r="A241" s="317">
        <v>6</v>
      </c>
      <c r="B241" s="308" t="s">
        <v>526</v>
      </c>
      <c r="C241" s="353">
        <v>8835</v>
      </c>
      <c r="D241" s="359">
        <v>23.11</v>
      </c>
      <c r="E241" s="360">
        <f>C241*D241</f>
        <v>204176.85</v>
      </c>
      <c r="F241" s="103"/>
      <c r="G241" s="9"/>
      <c r="H241" s="30"/>
      <c r="I241" s="30"/>
    </row>
    <row r="242" spans="1:9" s="26" customFormat="1" ht="15.75">
      <c r="A242" s="317">
        <v>7</v>
      </c>
      <c r="B242" s="328" t="s">
        <v>527</v>
      </c>
      <c r="C242" s="353">
        <v>200</v>
      </c>
      <c r="D242" s="359">
        <v>1401.97</v>
      </c>
      <c r="E242" s="360">
        <f>C242*D242+0.41</f>
        <v>280394.41</v>
      </c>
      <c r="F242" s="103"/>
      <c r="G242" s="9"/>
      <c r="H242" s="30"/>
      <c r="I242" s="30"/>
    </row>
    <row r="243" spans="1:9" s="38" customFormat="1" ht="19.5" customHeight="1">
      <c r="A243" s="550" t="s">
        <v>310</v>
      </c>
      <c r="B243" s="550"/>
      <c r="C243" s="345">
        <f>SUM(C236:C242)</f>
        <v>64496.189999999995</v>
      </c>
      <c r="D243" s="81" t="s">
        <v>275</v>
      </c>
      <c r="E243" s="339">
        <f>SUM(E236:E242)</f>
        <v>4712536.000808819</v>
      </c>
      <c r="F243" s="84"/>
      <c r="G243" s="12"/>
      <c r="H243" s="46"/>
      <c r="I243" s="46"/>
    </row>
    <row r="244" spans="1:9" s="38" customFormat="1" ht="27" customHeight="1">
      <c r="A244" s="98"/>
      <c r="B244" s="98"/>
      <c r="C244" s="82"/>
      <c r="D244" s="82"/>
      <c r="E244" s="84"/>
      <c r="F244" s="84"/>
      <c r="G244" s="84"/>
      <c r="H244" s="39"/>
      <c r="I244" s="46"/>
    </row>
    <row r="245" spans="1:9" s="41" customFormat="1" ht="42" customHeight="1">
      <c r="A245" s="570" t="s">
        <v>528</v>
      </c>
      <c r="B245" s="570"/>
      <c r="C245" s="340"/>
      <c r="D245" s="341"/>
      <c r="E245" s="571" t="s">
        <v>407</v>
      </c>
      <c r="F245" s="571"/>
      <c r="G245" s="88"/>
      <c r="H245" s="257"/>
      <c r="I245" s="257"/>
    </row>
    <row r="246" spans="1:9" s="41" customFormat="1" ht="10.5" customHeight="1">
      <c r="A246" s="342"/>
      <c r="B246" s="342"/>
      <c r="C246" s="343" t="s">
        <v>248</v>
      </c>
      <c r="D246" s="343"/>
      <c r="E246" s="574" t="s">
        <v>249</v>
      </c>
      <c r="F246" s="574"/>
      <c r="G246" s="88"/>
      <c r="H246" s="257"/>
      <c r="I246" s="257"/>
    </row>
    <row r="247" spans="1:9" s="41" customFormat="1" ht="34.5" customHeight="1">
      <c r="A247" s="575" t="s">
        <v>529</v>
      </c>
      <c r="B247" s="575"/>
      <c r="C247" s="340"/>
      <c r="D247" s="341"/>
      <c r="E247" s="571" t="s">
        <v>530</v>
      </c>
      <c r="F247" s="571"/>
      <c r="G247" s="88"/>
      <c r="H247" s="257"/>
      <c r="I247" s="257"/>
    </row>
    <row r="248" spans="1:9" s="41" customFormat="1" ht="10.5" customHeight="1">
      <c r="A248" s="342"/>
      <c r="B248" s="342"/>
      <c r="C248" s="343" t="s">
        <v>248</v>
      </c>
      <c r="D248" s="343"/>
      <c r="E248" s="574" t="s">
        <v>249</v>
      </c>
      <c r="F248" s="574"/>
      <c r="G248" s="88"/>
      <c r="H248" s="257"/>
      <c r="I248" s="257"/>
    </row>
    <row r="249" spans="1:9" s="41" customFormat="1" ht="32.25" customHeight="1">
      <c r="A249" s="575" t="s">
        <v>531</v>
      </c>
      <c r="B249" s="575"/>
      <c r="C249" s="340"/>
      <c r="D249" s="341"/>
      <c r="E249" s="571" t="s">
        <v>530</v>
      </c>
      <c r="F249" s="571"/>
      <c r="G249" s="88"/>
      <c r="H249" s="257"/>
      <c r="I249" s="257"/>
    </row>
    <row r="250" spans="1:9" s="41" customFormat="1" ht="41.25" customHeight="1">
      <c r="A250" s="575" t="s">
        <v>532</v>
      </c>
      <c r="B250" s="575"/>
      <c r="C250" s="343" t="s">
        <v>248</v>
      </c>
      <c r="D250" s="343"/>
      <c r="E250" s="574" t="s">
        <v>249</v>
      </c>
      <c r="F250" s="574"/>
      <c r="G250" s="88"/>
      <c r="H250" s="257"/>
      <c r="I250" s="257"/>
    </row>
    <row r="251" spans="1:9" s="41" customFormat="1" ht="30.75" customHeight="1">
      <c r="A251" s="576" t="s">
        <v>550</v>
      </c>
      <c r="B251" s="577"/>
      <c r="C251" s="577"/>
      <c r="D251" s="578"/>
      <c r="E251" s="578"/>
      <c r="F251" s="344"/>
      <c r="G251" s="88"/>
      <c r="H251" s="257"/>
      <c r="I251" s="257"/>
    </row>
    <row r="252" spans="1:9" ht="8.25" customHeight="1">
      <c r="A252" s="85"/>
      <c r="B252" s="85"/>
      <c r="C252" s="85"/>
      <c r="D252" s="85"/>
      <c r="E252" s="85"/>
      <c r="F252" s="85"/>
      <c r="G252" s="86"/>
      <c r="H252" s="256"/>
      <c r="I252" s="256"/>
    </row>
    <row r="253" spans="1:9" ht="14.25" customHeight="1">
      <c r="A253" s="579"/>
      <c r="B253" s="579"/>
      <c r="C253" s="580"/>
      <c r="D253" s="580"/>
      <c r="E253" s="87"/>
      <c r="F253" s="580"/>
      <c r="G253" s="86"/>
      <c r="H253" s="256"/>
      <c r="I253" s="256"/>
    </row>
    <row r="254" spans="1:9" s="41" customFormat="1" ht="15.75">
      <c r="A254" s="87"/>
      <c r="B254" s="258"/>
      <c r="C254" s="580"/>
      <c r="D254" s="580"/>
      <c r="E254" s="87"/>
      <c r="F254" s="580"/>
      <c r="G254" s="88"/>
      <c r="H254" s="257"/>
      <c r="I254" s="257"/>
    </row>
    <row r="255" spans="2:9" ht="12.75">
      <c r="B255" s="256"/>
      <c r="C255" s="256"/>
      <c r="D255" s="256"/>
      <c r="E255" s="256"/>
      <c r="F255" s="256"/>
      <c r="H255" s="256"/>
      <c r="I255" s="256"/>
    </row>
    <row r="256" spans="2:9" ht="12.75">
      <c r="B256" s="256"/>
      <c r="C256" s="256"/>
      <c r="D256" s="256"/>
      <c r="E256" s="256"/>
      <c r="F256" s="256"/>
      <c r="H256" s="256"/>
      <c r="I256" s="256"/>
    </row>
    <row r="257" spans="8:9" ht="12.75">
      <c r="H257" s="256"/>
      <c r="I257" s="256"/>
    </row>
  </sheetData>
  <sheetProtection/>
  <mergeCells count="115">
    <mergeCell ref="C253:D254"/>
    <mergeCell ref="F253:F254"/>
    <mergeCell ref="A249:B249"/>
    <mergeCell ref="E249:F249"/>
    <mergeCell ref="A250:B250"/>
    <mergeCell ref="E250:F250"/>
    <mergeCell ref="A251:E251"/>
    <mergeCell ref="A253:B253"/>
    <mergeCell ref="E245:F245"/>
    <mergeCell ref="E246:F246"/>
    <mergeCell ref="E247:F247"/>
    <mergeCell ref="E248:F248"/>
    <mergeCell ref="A245:B245"/>
    <mergeCell ref="A247:B247"/>
    <mergeCell ref="A229:B229"/>
    <mergeCell ref="A230:B230"/>
    <mergeCell ref="A231:F231"/>
    <mergeCell ref="A233:F233"/>
    <mergeCell ref="A243:B243"/>
    <mergeCell ref="A185:E185"/>
    <mergeCell ref="A186:F186"/>
    <mergeCell ref="A219:B219"/>
    <mergeCell ref="A221:B221"/>
    <mergeCell ref="A222:E222"/>
    <mergeCell ref="A223:F223"/>
    <mergeCell ref="A150:B150"/>
    <mergeCell ref="A151:E151"/>
    <mergeCell ref="A152:F152"/>
    <mergeCell ref="A181:B181"/>
    <mergeCell ref="A182:B182"/>
    <mergeCell ref="A184:B184"/>
    <mergeCell ref="A135:E135"/>
    <mergeCell ref="A136:F136"/>
    <mergeCell ref="A137:A141"/>
    <mergeCell ref="B137:B141"/>
    <mergeCell ref="C137:C141"/>
    <mergeCell ref="D137:D141"/>
    <mergeCell ref="E137:E141"/>
    <mergeCell ref="F137:F141"/>
    <mergeCell ref="A122:B122"/>
    <mergeCell ref="A123:B123"/>
    <mergeCell ref="A124:E124"/>
    <mergeCell ref="A125:F125"/>
    <mergeCell ref="A132:B132"/>
    <mergeCell ref="A134:B134"/>
    <mergeCell ref="A106:F106"/>
    <mergeCell ref="A107:B107"/>
    <mergeCell ref="C107:F107"/>
    <mergeCell ref="A108:F108"/>
    <mergeCell ref="A109:B109"/>
    <mergeCell ref="A110:F110"/>
    <mergeCell ref="A98:B98"/>
    <mergeCell ref="C98:F98"/>
    <mergeCell ref="A99:B99"/>
    <mergeCell ref="A100:F100"/>
    <mergeCell ref="A101:F101"/>
    <mergeCell ref="A105:B105"/>
    <mergeCell ref="A85:B85"/>
    <mergeCell ref="C85:F85"/>
    <mergeCell ref="A86:B86"/>
    <mergeCell ref="A87:F87"/>
    <mergeCell ref="A88:F88"/>
    <mergeCell ref="A96:B96"/>
    <mergeCell ref="A61:B61"/>
    <mergeCell ref="A62:F62"/>
    <mergeCell ref="A63:F63"/>
    <mergeCell ref="A74:B74"/>
    <mergeCell ref="A82:B82"/>
    <mergeCell ref="A83:B83"/>
    <mergeCell ref="A43:B43"/>
    <mergeCell ref="A44:F44"/>
    <mergeCell ref="A45:F45"/>
    <mergeCell ref="A49:B49"/>
    <mergeCell ref="A59:F59"/>
    <mergeCell ref="A60:B60"/>
    <mergeCell ref="C60:F60"/>
    <mergeCell ref="A31:B31"/>
    <mergeCell ref="A32:F32"/>
    <mergeCell ref="A33:F33"/>
    <mergeCell ref="A40:B40"/>
    <mergeCell ref="A42:B42"/>
    <mergeCell ref="C42:F42"/>
    <mergeCell ref="A27:B27"/>
    <mergeCell ref="C27:D27"/>
    <mergeCell ref="C28:D28"/>
    <mergeCell ref="A29:B29"/>
    <mergeCell ref="C29:D29"/>
    <mergeCell ref="A30:B30"/>
    <mergeCell ref="C30:F30"/>
    <mergeCell ref="A21:B21"/>
    <mergeCell ref="A22:F22"/>
    <mergeCell ref="A23:F23"/>
    <mergeCell ref="C24:D24"/>
    <mergeCell ref="C25:D25"/>
    <mergeCell ref="C26:D26"/>
    <mergeCell ref="H11:H13"/>
    <mergeCell ref="I11:I13"/>
    <mergeCell ref="D12:D13"/>
    <mergeCell ref="E12:G12"/>
    <mergeCell ref="A19:B19"/>
    <mergeCell ref="A20:B20"/>
    <mergeCell ref="A8:B8"/>
    <mergeCell ref="A9:F9"/>
    <mergeCell ref="A10:F10"/>
    <mergeCell ref="A11:A13"/>
    <mergeCell ref="B11:B13"/>
    <mergeCell ref="C11:C13"/>
    <mergeCell ref="D11:G11"/>
    <mergeCell ref="A1:G1"/>
    <mergeCell ref="A2:G2"/>
    <mergeCell ref="A3:G3"/>
    <mergeCell ref="A4:F4"/>
    <mergeCell ref="A6:F6"/>
    <mergeCell ref="A7:B7"/>
    <mergeCell ref="C7:F7"/>
  </mergeCells>
  <printOptions/>
  <pageMargins left="0.1968503937007874" right="0.2362204724409449" top="0.4330708661417323" bottom="0.1968503937007874" header="0.31496062992125984" footer="0.15748031496062992"/>
  <pageSetup horizontalDpi="600" verticalDpi="600" orientation="portrait" paperSize="9" scale="62" r:id="rId1"/>
  <rowBreaks count="6" manualBreakCount="6">
    <brk id="50" max="255" man="1"/>
    <brk id="84" max="8" man="1"/>
    <brk id="122" max="8" man="1"/>
    <brk id="149" max="8" man="1"/>
    <brk id="183" max="255" man="1"/>
    <brk id="2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O257"/>
  <sheetViews>
    <sheetView view="pageBreakPreview" zoomScaleSheetLayoutView="100" zoomScalePageLayoutView="0" workbookViewId="0" topLeftCell="A1">
      <selection activeCell="H20" sqref="H20"/>
    </sheetView>
  </sheetViews>
  <sheetFormatPr defaultColWidth="9.140625" defaultRowHeight="15"/>
  <cols>
    <col min="1" max="1" width="9.421875" style="23" customWidth="1"/>
    <col min="2" max="2" width="39.8515625" style="23" customWidth="1"/>
    <col min="3" max="3" width="14.57421875" style="23" customWidth="1"/>
    <col min="4" max="4" width="13.7109375" style="23" customWidth="1"/>
    <col min="5" max="5" width="20.00390625" style="23" customWidth="1"/>
    <col min="6" max="6" width="16.57421875" style="23" customWidth="1"/>
    <col min="7" max="7" width="14.28125" style="23" customWidth="1"/>
    <col min="8" max="8" width="14.8515625" style="23" customWidth="1"/>
    <col min="9" max="9" width="16.8515625" style="23" customWidth="1"/>
    <col min="10" max="10" width="13.421875" style="23" customWidth="1"/>
    <col min="11" max="16384" width="9.140625" style="23" customWidth="1"/>
  </cols>
  <sheetData>
    <row r="1" spans="1:8" ht="17.25" customHeight="1">
      <c r="A1" s="529" t="s">
        <v>312</v>
      </c>
      <c r="B1" s="529"/>
      <c r="C1" s="529"/>
      <c r="D1" s="529"/>
      <c r="E1" s="529"/>
      <c r="F1" s="529"/>
      <c r="G1" s="529"/>
      <c r="H1" s="22"/>
    </row>
    <row r="2" spans="1:8" ht="38.25" customHeight="1">
      <c r="A2" s="530" t="s">
        <v>409</v>
      </c>
      <c r="B2" s="531"/>
      <c r="C2" s="531"/>
      <c r="D2" s="531"/>
      <c r="E2" s="531"/>
      <c r="F2" s="531"/>
      <c r="G2" s="532"/>
      <c r="H2" s="24"/>
    </row>
    <row r="3" spans="1:8" ht="16.5" customHeight="1">
      <c r="A3" s="581" t="s">
        <v>304</v>
      </c>
      <c r="B3" s="581"/>
      <c r="C3" s="581"/>
      <c r="D3" s="581"/>
      <c r="E3" s="581"/>
      <c r="F3" s="581"/>
      <c r="G3" s="581"/>
      <c r="H3" s="25"/>
    </row>
    <row r="4" spans="1:8" s="26" customFormat="1" ht="43.5" customHeight="1">
      <c r="A4" s="534" t="s">
        <v>549</v>
      </c>
      <c r="B4" s="534"/>
      <c r="C4" s="534"/>
      <c r="D4" s="534"/>
      <c r="E4" s="534"/>
      <c r="F4" s="534"/>
      <c r="G4" s="90"/>
      <c r="H4" s="13"/>
    </row>
    <row r="5" spans="1:7" s="26" customFormat="1" ht="16.5" customHeight="1">
      <c r="A5" s="91"/>
      <c r="B5" s="7"/>
      <c r="C5" s="7"/>
      <c r="D5" s="7"/>
      <c r="E5" s="7"/>
      <c r="F5" s="7"/>
      <c r="G5" s="7"/>
    </row>
    <row r="6" spans="1:7" s="26" customFormat="1" ht="17.25" customHeight="1">
      <c r="A6" s="535" t="s">
        <v>267</v>
      </c>
      <c r="B6" s="535"/>
      <c r="C6" s="535"/>
      <c r="D6" s="535"/>
      <c r="E6" s="535"/>
      <c r="F6" s="535"/>
      <c r="G6" s="7"/>
    </row>
    <row r="7" spans="1:7" s="27" customFormat="1" ht="17.25" customHeight="1">
      <c r="A7" s="536" t="s">
        <v>344</v>
      </c>
      <c r="B7" s="536"/>
      <c r="C7" s="537"/>
      <c r="D7" s="537"/>
      <c r="E7" s="537"/>
      <c r="F7" s="537"/>
      <c r="G7" s="10"/>
    </row>
    <row r="8" spans="1:7" s="26" customFormat="1" ht="15.75" customHeight="1">
      <c r="A8" s="536" t="s">
        <v>345</v>
      </c>
      <c r="B8" s="536"/>
      <c r="C8" s="14"/>
      <c r="D8" s="14"/>
      <c r="E8" s="14"/>
      <c r="F8" s="14"/>
      <c r="G8" s="7"/>
    </row>
    <row r="9" spans="1:7" s="27" customFormat="1" ht="14.25" customHeight="1">
      <c r="A9" s="538" t="s">
        <v>544</v>
      </c>
      <c r="B9" s="538"/>
      <c r="C9" s="538"/>
      <c r="D9" s="538"/>
      <c r="E9" s="538"/>
      <c r="F9" s="538"/>
      <c r="G9" s="10"/>
    </row>
    <row r="10" spans="1:7" s="29" customFormat="1" ht="25.5" customHeight="1">
      <c r="A10" s="539" t="s">
        <v>316</v>
      </c>
      <c r="B10" s="539"/>
      <c r="C10" s="539"/>
      <c r="D10" s="539"/>
      <c r="E10" s="539"/>
      <c r="F10" s="539"/>
      <c r="G10" s="92"/>
    </row>
    <row r="11" spans="1:9" s="26" customFormat="1" ht="15" customHeight="1">
      <c r="A11" s="540" t="s">
        <v>268</v>
      </c>
      <c r="B11" s="540" t="s">
        <v>264</v>
      </c>
      <c r="C11" s="540" t="s">
        <v>269</v>
      </c>
      <c r="D11" s="540" t="s">
        <v>270</v>
      </c>
      <c r="E11" s="540"/>
      <c r="F11" s="540"/>
      <c r="G11" s="540"/>
      <c r="H11" s="540" t="s">
        <v>271</v>
      </c>
      <c r="I11" s="541" t="s">
        <v>388</v>
      </c>
    </row>
    <row r="12" spans="1:9" s="26" customFormat="1" ht="12.75" customHeight="1">
      <c r="A12" s="540"/>
      <c r="B12" s="540"/>
      <c r="C12" s="540"/>
      <c r="D12" s="540" t="s">
        <v>184</v>
      </c>
      <c r="E12" s="540" t="s">
        <v>177</v>
      </c>
      <c r="F12" s="540"/>
      <c r="G12" s="540"/>
      <c r="H12" s="540"/>
      <c r="I12" s="540"/>
    </row>
    <row r="13" spans="1:13" s="26" customFormat="1" ht="39" customHeight="1">
      <c r="A13" s="540"/>
      <c r="B13" s="540"/>
      <c r="C13" s="540"/>
      <c r="D13" s="540"/>
      <c r="E13" s="58" t="s">
        <v>272</v>
      </c>
      <c r="F13" s="58" t="s">
        <v>273</v>
      </c>
      <c r="G13" s="58" t="s">
        <v>274</v>
      </c>
      <c r="H13" s="540"/>
      <c r="I13" s="540"/>
      <c r="J13" s="30"/>
      <c r="K13" s="30"/>
      <c r="L13" s="30"/>
      <c r="M13" s="30"/>
    </row>
    <row r="14" spans="1:13" s="32" customFormat="1" ht="12.75">
      <c r="A14" s="58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  <c r="J14" s="31"/>
      <c r="K14" s="31"/>
      <c r="L14" s="31"/>
      <c r="M14" s="31"/>
    </row>
    <row r="15" spans="1:13" s="26" customFormat="1" ht="31.5">
      <c r="A15" s="61" t="s">
        <v>317</v>
      </c>
      <c r="B15" s="302" t="s">
        <v>425</v>
      </c>
      <c r="C15" s="303">
        <v>5</v>
      </c>
      <c r="D15" s="305">
        <f>E15+F15+G15</f>
        <v>26808</v>
      </c>
      <c r="E15" s="306">
        <v>21506</v>
      </c>
      <c r="F15" s="305">
        <v>4302</v>
      </c>
      <c r="G15" s="305">
        <v>1000</v>
      </c>
      <c r="H15" s="305">
        <f>D15*30/100</f>
        <v>8042.4</v>
      </c>
      <c r="I15" s="307">
        <f>((D15+H15)*C15)*12</f>
        <v>2091024</v>
      </c>
      <c r="J15" s="33"/>
      <c r="K15" s="35"/>
      <c r="L15" s="35"/>
      <c r="M15" s="35"/>
    </row>
    <row r="16" spans="1:13" s="26" customFormat="1" ht="15.75" customHeight="1">
      <c r="A16" s="61" t="s">
        <v>318</v>
      </c>
      <c r="B16" s="302" t="s">
        <v>426</v>
      </c>
      <c r="C16" s="303">
        <v>36</v>
      </c>
      <c r="D16" s="305">
        <f>E16+F16+G16</f>
        <v>15136</v>
      </c>
      <c r="E16" s="306">
        <v>7684</v>
      </c>
      <c r="F16" s="305">
        <v>3073</v>
      </c>
      <c r="G16" s="305">
        <v>4379</v>
      </c>
      <c r="H16" s="305">
        <f>D16*30/100</f>
        <v>4540.8</v>
      </c>
      <c r="I16" s="307">
        <f>((D16+H16)*C16)*12</f>
        <v>8500377.6</v>
      </c>
      <c r="J16" s="33"/>
      <c r="K16" s="35"/>
      <c r="L16" s="35"/>
      <c r="M16" s="35"/>
    </row>
    <row r="17" spans="1:13" s="26" customFormat="1" ht="15.75">
      <c r="A17" s="61" t="s">
        <v>319</v>
      </c>
      <c r="B17" s="302" t="s">
        <v>427</v>
      </c>
      <c r="C17" s="303">
        <v>9</v>
      </c>
      <c r="D17" s="305">
        <f>E17+F17+G17</f>
        <v>10642.45</v>
      </c>
      <c r="E17" s="306">
        <v>6321</v>
      </c>
      <c r="F17" s="305">
        <v>3321</v>
      </c>
      <c r="G17" s="305">
        <v>1000.45</v>
      </c>
      <c r="H17" s="305">
        <f>D17*30/100</f>
        <v>3192.735</v>
      </c>
      <c r="I17" s="307">
        <f>((D17+H17)*C17)*12</f>
        <v>1494199.98</v>
      </c>
      <c r="J17" s="33"/>
      <c r="K17" s="35"/>
      <c r="L17" s="35"/>
      <c r="M17" s="35"/>
    </row>
    <row r="18" spans="1:15" s="26" customFormat="1" ht="15.75">
      <c r="A18" s="61" t="s">
        <v>320</v>
      </c>
      <c r="B18" s="302" t="s">
        <v>428</v>
      </c>
      <c r="C18" s="304">
        <v>50.5</v>
      </c>
      <c r="D18" s="305">
        <f>E18+F18+G18</f>
        <v>7904</v>
      </c>
      <c r="E18" s="306">
        <v>5000</v>
      </c>
      <c r="F18" s="305">
        <v>1000</v>
      </c>
      <c r="G18" s="305">
        <v>1904</v>
      </c>
      <c r="H18" s="305">
        <f>D18*30/100</f>
        <v>2371.2</v>
      </c>
      <c r="I18" s="307">
        <f>((D18+H18)*C18)*12</f>
        <v>6226771.2</v>
      </c>
      <c r="J18" s="33"/>
      <c r="K18" s="35"/>
      <c r="L18" s="35"/>
      <c r="M18" s="35"/>
      <c r="O18" s="36"/>
    </row>
    <row r="19" spans="1:13" s="26" customFormat="1" ht="15.75" customHeight="1">
      <c r="A19" s="542" t="s">
        <v>361</v>
      </c>
      <c r="B19" s="542"/>
      <c r="C19" s="248">
        <f>SUM(C15:C18)</f>
        <v>100.5</v>
      </c>
      <c r="D19" s="76">
        <f>SUM(D15:D18)</f>
        <v>60490.45</v>
      </c>
      <c r="E19" s="76" t="s">
        <v>275</v>
      </c>
      <c r="F19" s="76" t="s">
        <v>275</v>
      </c>
      <c r="G19" s="76" t="s">
        <v>275</v>
      </c>
      <c r="H19" s="76">
        <f>SUM(H15:H18)</f>
        <v>18147.135000000002</v>
      </c>
      <c r="I19" s="76">
        <f>ROUND(SUM(I15:I18),0)</f>
        <v>18312373</v>
      </c>
      <c r="J19" s="33"/>
      <c r="K19" s="37"/>
      <c r="L19" s="35"/>
      <c r="M19" s="35"/>
    </row>
    <row r="20" spans="1:7" s="26" customFormat="1" ht="21" customHeight="1">
      <c r="A20" s="536" t="s">
        <v>389</v>
      </c>
      <c r="B20" s="536"/>
      <c r="C20" s="14"/>
      <c r="D20" s="14"/>
      <c r="E20" s="14"/>
      <c r="F20" s="14"/>
      <c r="G20" s="7"/>
    </row>
    <row r="21" spans="1:7" s="26" customFormat="1" ht="21" customHeight="1">
      <c r="A21" s="538" t="s">
        <v>346</v>
      </c>
      <c r="B21" s="538"/>
      <c r="C21" s="14"/>
      <c r="D21" s="14"/>
      <c r="E21" s="14"/>
      <c r="F21" s="14"/>
      <c r="G21" s="7"/>
    </row>
    <row r="22" spans="1:8" s="27" customFormat="1" ht="21" customHeight="1">
      <c r="A22" s="538" t="s">
        <v>544</v>
      </c>
      <c r="B22" s="538"/>
      <c r="C22" s="538"/>
      <c r="D22" s="538"/>
      <c r="E22" s="538"/>
      <c r="F22" s="538"/>
      <c r="G22" s="94"/>
      <c r="H22" s="40"/>
    </row>
    <row r="23" spans="1:7" s="38" customFormat="1" ht="48.75" customHeight="1">
      <c r="A23" s="543" t="s">
        <v>321</v>
      </c>
      <c r="B23" s="543"/>
      <c r="C23" s="543"/>
      <c r="D23" s="543"/>
      <c r="E23" s="543"/>
      <c r="F23" s="543"/>
      <c r="G23" s="11"/>
    </row>
    <row r="24" spans="1:7" s="32" customFormat="1" ht="37.5" customHeight="1">
      <c r="A24" s="58" t="s">
        <v>268</v>
      </c>
      <c r="B24" s="58" t="s">
        <v>280</v>
      </c>
      <c r="C24" s="540" t="s">
        <v>281</v>
      </c>
      <c r="D24" s="540"/>
      <c r="E24" s="58" t="s">
        <v>15</v>
      </c>
      <c r="F24" s="89"/>
      <c r="G24" s="8"/>
    </row>
    <row r="25" spans="1:7" s="32" customFormat="1" ht="12.75">
      <c r="A25" s="58">
        <v>1</v>
      </c>
      <c r="B25" s="58">
        <v>2</v>
      </c>
      <c r="C25" s="540">
        <v>3</v>
      </c>
      <c r="D25" s="540"/>
      <c r="E25" s="58">
        <v>4</v>
      </c>
      <c r="F25" s="89"/>
      <c r="G25" s="8"/>
    </row>
    <row r="26" spans="1:7" s="26" customFormat="1" ht="126.75" customHeight="1">
      <c r="A26" s="233" t="s">
        <v>9</v>
      </c>
      <c r="B26" s="229" t="s">
        <v>322</v>
      </c>
      <c r="C26" s="544">
        <f>I19</f>
        <v>18312373</v>
      </c>
      <c r="D26" s="544"/>
      <c r="E26" s="230">
        <f>C26*30.2%+0.35</f>
        <v>5530336.995999999</v>
      </c>
      <c r="F26" s="96"/>
      <c r="G26" s="7"/>
    </row>
    <row r="27" spans="1:7" s="26" customFormat="1" ht="15.75" customHeight="1">
      <c r="A27" s="545" t="s">
        <v>311</v>
      </c>
      <c r="B27" s="545"/>
      <c r="C27" s="546" t="s">
        <v>275</v>
      </c>
      <c r="D27" s="546"/>
      <c r="E27" s="231">
        <f>E26</f>
        <v>5530336.995999999</v>
      </c>
      <c r="F27" s="97"/>
      <c r="G27" s="7"/>
    </row>
    <row r="28" spans="1:7" s="26" customFormat="1" ht="114" customHeight="1">
      <c r="A28" s="233" t="s">
        <v>10</v>
      </c>
      <c r="B28" s="229" t="s">
        <v>322</v>
      </c>
      <c r="C28" s="544">
        <v>0</v>
      </c>
      <c r="D28" s="544"/>
      <c r="E28" s="230">
        <f>C28*30.2%</f>
        <v>0</v>
      </c>
      <c r="F28" s="96"/>
      <c r="G28" s="7"/>
    </row>
    <row r="29" spans="1:7" s="26" customFormat="1" ht="20.25" customHeight="1">
      <c r="A29" s="547" t="s">
        <v>361</v>
      </c>
      <c r="B29" s="547"/>
      <c r="C29" s="548" t="s">
        <v>275</v>
      </c>
      <c r="D29" s="548"/>
      <c r="E29" s="76">
        <f>E28</f>
        <v>0</v>
      </c>
      <c r="F29" s="84"/>
      <c r="G29" s="7"/>
    </row>
    <row r="30" spans="1:7" s="27" customFormat="1" ht="21" customHeight="1">
      <c r="A30" s="536" t="s">
        <v>347</v>
      </c>
      <c r="B30" s="536"/>
      <c r="C30" s="537"/>
      <c r="D30" s="537"/>
      <c r="E30" s="537"/>
      <c r="F30" s="537"/>
      <c r="G30" s="10"/>
    </row>
    <row r="31" spans="1:7" s="26" customFormat="1" ht="17.25" customHeight="1">
      <c r="A31" s="536" t="s">
        <v>348</v>
      </c>
      <c r="B31" s="536"/>
      <c r="C31" s="14"/>
      <c r="D31" s="14"/>
      <c r="E31" s="14"/>
      <c r="F31" s="14"/>
      <c r="G31" s="7"/>
    </row>
    <row r="32" spans="1:7" s="27" customFormat="1" ht="14.25" customHeight="1">
      <c r="A32" s="538" t="s">
        <v>544</v>
      </c>
      <c r="B32" s="538"/>
      <c r="C32" s="538"/>
      <c r="D32" s="538"/>
      <c r="E32" s="538"/>
      <c r="F32" s="538"/>
      <c r="G32" s="10"/>
    </row>
    <row r="33" spans="1:7" s="38" customFormat="1" ht="23.25" customHeight="1">
      <c r="A33" s="549" t="s">
        <v>323</v>
      </c>
      <c r="B33" s="549"/>
      <c r="C33" s="549"/>
      <c r="D33" s="549"/>
      <c r="E33" s="549"/>
      <c r="F33" s="549"/>
      <c r="G33" s="11"/>
    </row>
    <row r="34" spans="1:7" s="32" customFormat="1" ht="40.5" customHeight="1">
      <c r="A34" s="58" t="s">
        <v>268</v>
      </c>
      <c r="B34" s="58" t="s">
        <v>265</v>
      </c>
      <c r="C34" s="58" t="s">
        <v>324</v>
      </c>
      <c r="D34" s="58" t="s">
        <v>325</v>
      </c>
      <c r="E34" s="58" t="s">
        <v>276</v>
      </c>
      <c r="F34" s="58" t="s">
        <v>153</v>
      </c>
      <c r="G34" s="8"/>
    </row>
    <row r="35" spans="1:7" s="32" customFormat="1" ht="12.75">
      <c r="A35" s="58">
        <v>1</v>
      </c>
      <c r="B35" s="58">
        <v>2</v>
      </c>
      <c r="C35" s="58">
        <v>3</v>
      </c>
      <c r="D35" s="58">
        <v>4</v>
      </c>
      <c r="E35" s="58">
        <v>5</v>
      </c>
      <c r="F35" s="58">
        <v>6</v>
      </c>
      <c r="G35" s="8"/>
    </row>
    <row r="36" spans="1:7" s="26" customFormat="1" ht="33" customHeight="1">
      <c r="A36" s="235" t="s">
        <v>11</v>
      </c>
      <c r="B36" s="308" t="s">
        <v>429</v>
      </c>
      <c r="C36" s="309">
        <v>100</v>
      </c>
      <c r="D36" s="309">
        <v>3</v>
      </c>
      <c r="E36" s="310">
        <v>6</v>
      </c>
      <c r="F36" s="311">
        <v>1900</v>
      </c>
      <c r="G36" s="7"/>
    </row>
    <row r="37" spans="1:7" s="26" customFormat="1" ht="34.5" customHeight="1">
      <c r="A37" s="235" t="s">
        <v>12</v>
      </c>
      <c r="B37" s="308" t="s">
        <v>430</v>
      </c>
      <c r="C37" s="309">
        <v>56.25</v>
      </c>
      <c r="D37" s="309">
        <v>2</v>
      </c>
      <c r="E37" s="310">
        <v>8</v>
      </c>
      <c r="F37" s="311">
        <v>900</v>
      </c>
      <c r="G37" s="7"/>
    </row>
    <row r="38" spans="1:7" s="26" customFormat="1" ht="33" customHeight="1">
      <c r="A38" s="235" t="s">
        <v>13</v>
      </c>
      <c r="B38" s="308" t="s">
        <v>431</v>
      </c>
      <c r="C38" s="309">
        <v>550</v>
      </c>
      <c r="D38" s="309">
        <v>1</v>
      </c>
      <c r="E38" s="310">
        <v>13</v>
      </c>
      <c r="F38" s="311">
        <v>7086</v>
      </c>
      <c r="G38" s="7"/>
    </row>
    <row r="39" spans="1:7" s="26" customFormat="1" ht="33" customHeight="1">
      <c r="A39" s="235" t="s">
        <v>14</v>
      </c>
      <c r="B39" s="308" t="s">
        <v>432</v>
      </c>
      <c r="C39" s="309">
        <v>2.136</v>
      </c>
      <c r="D39" s="309">
        <v>2</v>
      </c>
      <c r="E39" s="310">
        <v>365</v>
      </c>
      <c r="F39" s="311">
        <v>1560</v>
      </c>
      <c r="G39" s="7"/>
    </row>
    <row r="40" spans="1:7" s="26" customFormat="1" ht="21.75" customHeight="1">
      <c r="A40" s="550" t="s">
        <v>361</v>
      </c>
      <c r="B40" s="550"/>
      <c r="C40" s="99" t="s">
        <v>141</v>
      </c>
      <c r="D40" s="99" t="s">
        <v>275</v>
      </c>
      <c r="E40" s="99" t="s">
        <v>275</v>
      </c>
      <c r="F40" s="76">
        <f>SUM(F36:F39)</f>
        <v>11446</v>
      </c>
      <c r="G40" s="7"/>
    </row>
    <row r="41" spans="1:7" s="26" customFormat="1" ht="8.25" customHeight="1">
      <c r="A41" s="98"/>
      <c r="B41" s="98"/>
      <c r="C41" s="69"/>
      <c r="D41" s="69"/>
      <c r="E41" s="69"/>
      <c r="F41" s="84"/>
      <c r="G41" s="7"/>
    </row>
    <row r="42" spans="1:7" s="27" customFormat="1" ht="14.25" customHeight="1">
      <c r="A42" s="536" t="s">
        <v>347</v>
      </c>
      <c r="B42" s="536"/>
      <c r="C42" s="537"/>
      <c r="D42" s="537"/>
      <c r="E42" s="537"/>
      <c r="F42" s="537"/>
      <c r="G42" s="10"/>
    </row>
    <row r="43" spans="1:7" s="26" customFormat="1" ht="15" customHeight="1">
      <c r="A43" s="536" t="s">
        <v>348</v>
      </c>
      <c r="B43" s="536"/>
      <c r="C43" s="14"/>
      <c r="D43" s="14"/>
      <c r="E43" s="14"/>
      <c r="F43" s="14"/>
      <c r="G43" s="7"/>
    </row>
    <row r="44" spans="1:7" s="27" customFormat="1" ht="18" customHeight="1">
      <c r="A44" s="538" t="s">
        <v>546</v>
      </c>
      <c r="B44" s="538"/>
      <c r="C44" s="538"/>
      <c r="D44" s="538"/>
      <c r="E44" s="538"/>
      <c r="F44" s="538"/>
      <c r="G44" s="10"/>
    </row>
    <row r="45" spans="1:7" s="38" customFormat="1" ht="23.25" customHeight="1">
      <c r="A45" s="549" t="s">
        <v>339</v>
      </c>
      <c r="B45" s="549"/>
      <c r="C45" s="549"/>
      <c r="D45" s="549"/>
      <c r="E45" s="549"/>
      <c r="F45" s="549"/>
      <c r="G45" s="11"/>
    </row>
    <row r="46" spans="1:7" s="32" customFormat="1" ht="51" customHeight="1">
      <c r="A46" s="58" t="s">
        <v>268</v>
      </c>
      <c r="B46" s="58" t="s">
        <v>265</v>
      </c>
      <c r="C46" s="58" t="s">
        <v>277</v>
      </c>
      <c r="D46" s="58" t="s">
        <v>278</v>
      </c>
      <c r="E46" s="58" t="s">
        <v>279</v>
      </c>
      <c r="F46" s="70" t="s">
        <v>155</v>
      </c>
      <c r="G46" s="8"/>
    </row>
    <row r="47" spans="1:7" s="32" customFormat="1" ht="15.75">
      <c r="A47" s="66">
        <v>1</v>
      </c>
      <c r="B47" s="66">
        <v>2</v>
      </c>
      <c r="C47" s="66">
        <v>3</v>
      </c>
      <c r="D47" s="66">
        <v>4</v>
      </c>
      <c r="E47" s="66">
        <v>5</v>
      </c>
      <c r="F47" s="66">
        <v>6</v>
      </c>
      <c r="G47" s="8"/>
    </row>
    <row r="48" spans="1:7" s="26" customFormat="1" ht="32.25" customHeight="1">
      <c r="A48" s="61" t="s">
        <v>326</v>
      </c>
      <c r="B48" s="232" t="s">
        <v>433</v>
      </c>
      <c r="C48" s="312">
        <v>10</v>
      </c>
      <c r="D48" s="309">
        <v>1</v>
      </c>
      <c r="E48" s="312">
        <v>2951.4</v>
      </c>
      <c r="F48" s="311">
        <v>29514</v>
      </c>
      <c r="G48" s="7"/>
    </row>
    <row r="49" spans="1:7" s="26" customFormat="1" ht="21" customHeight="1">
      <c r="A49" s="542" t="s">
        <v>361</v>
      </c>
      <c r="B49" s="542"/>
      <c r="C49" s="99" t="s">
        <v>275</v>
      </c>
      <c r="D49" s="99" t="s">
        <v>275</v>
      </c>
      <c r="E49" s="99" t="s">
        <v>275</v>
      </c>
      <c r="F49" s="76">
        <f>SUM(F48)</f>
        <v>29514</v>
      </c>
      <c r="G49" s="7"/>
    </row>
    <row r="50" spans="1:7" s="26" customFormat="1" ht="12" customHeight="1">
      <c r="A50" s="346"/>
      <c r="B50" s="346"/>
      <c r="C50" s="69"/>
      <c r="D50" s="69"/>
      <c r="E50" s="69"/>
      <c r="F50" s="84"/>
      <c r="G50" s="7"/>
    </row>
    <row r="51" spans="1:11" s="358" customFormat="1" ht="25.5" customHeight="1">
      <c r="A51" s="356" t="s">
        <v>537</v>
      </c>
      <c r="B51" s="356"/>
      <c r="C51" s="356"/>
      <c r="D51" s="356"/>
      <c r="E51" s="357"/>
      <c r="F51" s="357"/>
      <c r="G51" s="357"/>
      <c r="H51" s="357"/>
      <c r="I51" s="357"/>
      <c r="J51" s="357"/>
      <c r="K51" s="357"/>
    </row>
    <row r="52" spans="1:11" ht="15">
      <c r="A52" s="347"/>
      <c r="B52" s="347"/>
      <c r="C52" s="347"/>
      <c r="D52" s="347"/>
      <c r="E52" s="347"/>
      <c r="F52" s="347"/>
      <c r="G52" s="347"/>
      <c r="H52" s="347"/>
      <c r="I52" s="347"/>
      <c r="J52" s="347"/>
      <c r="K52" s="347"/>
    </row>
    <row r="53" spans="1:11" ht="15">
      <c r="A53" s="347" t="s">
        <v>538</v>
      </c>
      <c r="B53" s="347"/>
      <c r="C53" s="347"/>
      <c r="D53" s="347"/>
      <c r="E53" s="347"/>
      <c r="F53" s="347"/>
      <c r="G53" s="347"/>
      <c r="H53" s="347"/>
      <c r="I53" s="347"/>
      <c r="J53" s="347"/>
      <c r="K53" s="347"/>
    </row>
    <row r="54" spans="1:11" ht="19.5" thickBot="1">
      <c r="A54" s="347" t="s">
        <v>547</v>
      </c>
      <c r="B54" s="347"/>
      <c r="C54" s="347"/>
      <c r="D54" s="347"/>
      <c r="E54" s="347"/>
      <c r="F54" s="347"/>
      <c r="G54" s="347"/>
      <c r="H54" s="347"/>
      <c r="I54" s="347"/>
      <c r="J54" s="347"/>
      <c r="K54" s="347"/>
    </row>
    <row r="55" spans="1:11" ht="25.5">
      <c r="A55" s="348" t="s">
        <v>452</v>
      </c>
      <c r="B55" s="349" t="s">
        <v>172</v>
      </c>
      <c r="C55" s="349" t="s">
        <v>533</v>
      </c>
      <c r="D55" s="349" t="s">
        <v>534</v>
      </c>
      <c r="E55" s="349" t="s">
        <v>535</v>
      </c>
      <c r="F55" s="350"/>
      <c r="G55" s="350"/>
      <c r="H55" s="347"/>
      <c r="I55" s="347"/>
      <c r="J55" s="347"/>
      <c r="K55" s="347"/>
    </row>
    <row r="56" spans="1:11" ht="15">
      <c r="A56" s="318">
        <v>1</v>
      </c>
      <c r="B56" s="319">
        <v>2</v>
      </c>
      <c r="C56" s="319">
        <v>3</v>
      </c>
      <c r="D56" s="319">
        <v>4</v>
      </c>
      <c r="E56" s="319">
        <v>5</v>
      </c>
      <c r="F56" s="350"/>
      <c r="G56" s="350"/>
      <c r="H56" s="347"/>
      <c r="I56" s="347"/>
      <c r="J56" s="347"/>
      <c r="K56" s="347"/>
    </row>
    <row r="57" spans="1:11" ht="31.5">
      <c r="A57" s="352">
        <v>1</v>
      </c>
      <c r="B57" s="353" t="s">
        <v>536</v>
      </c>
      <c r="C57" s="353">
        <v>47530</v>
      </c>
      <c r="D57" s="353">
        <v>1</v>
      </c>
      <c r="E57" s="354">
        <f>(C57*D57)</f>
        <v>47530</v>
      </c>
      <c r="F57" s="351"/>
      <c r="G57" s="351"/>
      <c r="H57" s="347"/>
      <c r="I57" s="347"/>
      <c r="J57" s="347"/>
      <c r="K57" s="347"/>
    </row>
    <row r="58" spans="1:11" ht="16.5" thickBot="1">
      <c r="A58" s="355" t="s">
        <v>224</v>
      </c>
      <c r="B58" s="364" t="s">
        <v>462</v>
      </c>
      <c r="C58" s="326" t="s">
        <v>179</v>
      </c>
      <c r="D58" s="326" t="s">
        <v>179</v>
      </c>
      <c r="E58" s="363">
        <f>SUM(E57:E57)</f>
        <v>47530</v>
      </c>
      <c r="F58" s="351"/>
      <c r="G58" s="351"/>
      <c r="H58" s="347"/>
      <c r="I58" s="347"/>
      <c r="J58" s="347"/>
      <c r="K58" s="347"/>
    </row>
    <row r="59" spans="1:7" s="26" customFormat="1" ht="23.25" customHeight="1">
      <c r="A59" s="535" t="s">
        <v>327</v>
      </c>
      <c r="B59" s="535"/>
      <c r="C59" s="535"/>
      <c r="D59" s="535"/>
      <c r="E59" s="535"/>
      <c r="F59" s="535"/>
      <c r="G59" s="7"/>
    </row>
    <row r="60" spans="1:7" s="27" customFormat="1" ht="15" customHeight="1">
      <c r="A60" s="536" t="s">
        <v>349</v>
      </c>
      <c r="B60" s="536"/>
      <c r="C60" s="537"/>
      <c r="D60" s="537"/>
      <c r="E60" s="537"/>
      <c r="F60" s="537"/>
      <c r="G60" s="10"/>
    </row>
    <row r="61" spans="1:7" s="26" customFormat="1" ht="12.75" customHeight="1">
      <c r="A61" s="536" t="s">
        <v>350</v>
      </c>
      <c r="B61" s="536"/>
      <c r="C61" s="14"/>
      <c r="D61" s="14"/>
      <c r="E61" s="14"/>
      <c r="F61" s="14"/>
      <c r="G61" s="7"/>
    </row>
    <row r="62" spans="1:7" s="27" customFormat="1" ht="15.75" customHeight="1">
      <c r="A62" s="538" t="s">
        <v>546</v>
      </c>
      <c r="B62" s="538"/>
      <c r="C62" s="538"/>
      <c r="D62" s="538"/>
      <c r="E62" s="538"/>
      <c r="F62" s="538"/>
      <c r="G62" s="10"/>
    </row>
    <row r="63" spans="1:7" s="26" customFormat="1" ht="27" customHeight="1">
      <c r="A63" s="549" t="s">
        <v>328</v>
      </c>
      <c r="B63" s="549"/>
      <c r="C63" s="549"/>
      <c r="D63" s="549"/>
      <c r="E63" s="549"/>
      <c r="F63" s="549"/>
      <c r="G63" s="7"/>
    </row>
    <row r="64" spans="1:7" s="32" customFormat="1" ht="55.5" customHeight="1">
      <c r="A64" s="58" t="s">
        <v>268</v>
      </c>
      <c r="B64" s="58" t="s">
        <v>265</v>
      </c>
      <c r="C64" s="58" t="s">
        <v>282</v>
      </c>
      <c r="D64" s="58" t="s">
        <v>283</v>
      </c>
      <c r="E64" s="58" t="s">
        <v>151</v>
      </c>
      <c r="F64" s="89"/>
      <c r="G64" s="8"/>
    </row>
    <row r="65" spans="1:7" s="32" customFormat="1" ht="12.75">
      <c r="A65" s="58">
        <v>1</v>
      </c>
      <c r="B65" s="58">
        <v>2</v>
      </c>
      <c r="C65" s="58">
        <v>3</v>
      </c>
      <c r="D65" s="58">
        <v>4</v>
      </c>
      <c r="E65" s="240">
        <v>5</v>
      </c>
      <c r="F65" s="237"/>
      <c r="G65" s="8"/>
    </row>
    <row r="66" spans="1:7" s="26" customFormat="1" ht="15.75">
      <c r="A66" s="234" t="s">
        <v>329</v>
      </c>
      <c r="B66" s="62" t="s">
        <v>290</v>
      </c>
      <c r="C66" s="21">
        <v>5219909</v>
      </c>
      <c r="D66" s="99"/>
      <c r="E66" s="21">
        <f>E68+E71</f>
        <v>114837.99800000002</v>
      </c>
      <c r="F66" s="18"/>
      <c r="G66" s="7"/>
    </row>
    <row r="67" spans="1:7" s="26" customFormat="1" ht="15.75">
      <c r="A67" s="61"/>
      <c r="B67" s="62" t="s">
        <v>291</v>
      </c>
      <c r="C67" s="99"/>
      <c r="D67" s="99"/>
      <c r="E67" s="21"/>
      <c r="F67" s="18"/>
      <c r="G67" s="7"/>
    </row>
    <row r="68" spans="1:7" s="26" customFormat="1" ht="15.75">
      <c r="A68" s="61"/>
      <c r="B68" s="101" t="s">
        <v>292</v>
      </c>
      <c r="C68" s="21">
        <v>4955312.65</v>
      </c>
      <c r="D68" s="241">
        <v>0.022</v>
      </c>
      <c r="E68" s="21">
        <f>C68*2.2%</f>
        <v>109016.87830000003</v>
      </c>
      <c r="F68" s="18"/>
      <c r="G68" s="7"/>
    </row>
    <row r="69" spans="1:7" s="26" customFormat="1" ht="15.75">
      <c r="A69" s="61"/>
      <c r="B69" s="62" t="s">
        <v>182</v>
      </c>
      <c r="C69" s="99"/>
      <c r="D69" s="99"/>
      <c r="E69" s="21">
        <f>C69*D69</f>
        <v>0</v>
      </c>
      <c r="F69" s="18"/>
      <c r="G69" s="7"/>
    </row>
    <row r="70" spans="1:7" s="26" customFormat="1" ht="15.75">
      <c r="A70" s="61"/>
      <c r="B70" s="62" t="s">
        <v>293</v>
      </c>
      <c r="C70" s="99"/>
      <c r="D70" s="99"/>
      <c r="E70" s="21">
        <f>C70*D70</f>
        <v>0</v>
      </c>
      <c r="F70" s="18"/>
      <c r="G70" s="7"/>
    </row>
    <row r="71" spans="1:7" s="26" customFormat="1" ht="15.75">
      <c r="A71" s="61"/>
      <c r="B71" s="62" t="s">
        <v>294</v>
      </c>
      <c r="C71" s="21">
        <v>264596.35</v>
      </c>
      <c r="D71" s="241">
        <v>0.022</v>
      </c>
      <c r="E71" s="21">
        <f>C71*D71</f>
        <v>5821.119699999999</v>
      </c>
      <c r="F71" s="18"/>
      <c r="G71" s="7"/>
    </row>
    <row r="72" spans="1:7" s="26" customFormat="1" ht="15.75">
      <c r="A72" s="61"/>
      <c r="B72" s="62" t="s">
        <v>182</v>
      </c>
      <c r="C72" s="99"/>
      <c r="D72" s="99"/>
      <c r="E72" s="21">
        <f>C72*D72</f>
        <v>0</v>
      </c>
      <c r="F72" s="18"/>
      <c r="G72" s="7"/>
    </row>
    <row r="73" spans="1:7" s="26" customFormat="1" ht="12.75" customHeight="1">
      <c r="A73" s="61"/>
      <c r="B73" s="62" t="s">
        <v>293</v>
      </c>
      <c r="C73" s="99"/>
      <c r="D73" s="99"/>
      <c r="E73" s="21">
        <f>C73*D73</f>
        <v>0</v>
      </c>
      <c r="F73" s="18"/>
      <c r="G73" s="7"/>
    </row>
    <row r="74" spans="1:7" s="26" customFormat="1" ht="17.25" customHeight="1">
      <c r="A74" s="550" t="s">
        <v>361</v>
      </c>
      <c r="B74" s="550"/>
      <c r="C74" s="99" t="s">
        <v>141</v>
      </c>
      <c r="D74" s="99" t="s">
        <v>275</v>
      </c>
      <c r="E74" s="76">
        <f>E66</f>
        <v>114837.99800000002</v>
      </c>
      <c r="F74" s="84"/>
      <c r="G74" s="7"/>
    </row>
    <row r="75" spans="1:7" s="26" customFormat="1" ht="4.5" customHeight="1">
      <c r="A75" s="242"/>
      <c r="B75" s="242"/>
      <c r="C75" s="242"/>
      <c r="D75" s="242"/>
      <c r="E75" s="243"/>
      <c r="F75" s="238"/>
      <c r="G75" s="7"/>
    </row>
    <row r="76" spans="1:7" s="32" customFormat="1" ht="48" customHeight="1">
      <c r="A76" s="58" t="s">
        <v>268</v>
      </c>
      <c r="B76" s="58" t="s">
        <v>265</v>
      </c>
      <c r="C76" s="58" t="s">
        <v>297</v>
      </c>
      <c r="D76" s="58" t="s">
        <v>283</v>
      </c>
      <c r="E76" s="244" t="s">
        <v>298</v>
      </c>
      <c r="F76" s="89"/>
      <c r="G76" s="8"/>
    </row>
    <row r="77" spans="1:7" s="32" customFormat="1" ht="12.75">
      <c r="A77" s="58">
        <v>1</v>
      </c>
      <c r="B77" s="58">
        <v>2</v>
      </c>
      <c r="C77" s="58">
        <v>3</v>
      </c>
      <c r="D77" s="58">
        <v>4</v>
      </c>
      <c r="E77" s="313">
        <v>5</v>
      </c>
      <c r="F77" s="239"/>
      <c r="G77" s="8"/>
    </row>
    <row r="78" spans="1:7" s="26" customFormat="1" ht="15.75">
      <c r="A78" s="234" t="s">
        <v>330</v>
      </c>
      <c r="B78" s="62" t="s">
        <v>295</v>
      </c>
      <c r="C78" s="21">
        <v>34967395</v>
      </c>
      <c r="D78" s="99"/>
      <c r="E78" s="76">
        <f>E79</f>
        <v>524511.995</v>
      </c>
      <c r="F78" s="84"/>
      <c r="G78" s="7"/>
    </row>
    <row r="79" spans="1:7" s="26" customFormat="1" ht="15.75">
      <c r="A79" s="61"/>
      <c r="B79" s="62" t="s">
        <v>296</v>
      </c>
      <c r="C79" s="21"/>
      <c r="D79" s="99"/>
      <c r="E79" s="21">
        <f>E81+E80</f>
        <v>524511.995</v>
      </c>
      <c r="F79" s="84"/>
      <c r="G79" s="7"/>
    </row>
    <row r="80" spans="1:7" s="26" customFormat="1" ht="31.5">
      <c r="A80" s="236">
        <v>1</v>
      </c>
      <c r="B80" s="62" t="s">
        <v>434</v>
      </c>
      <c r="C80" s="21">
        <v>19460107</v>
      </c>
      <c r="D80" s="241">
        <v>0.015</v>
      </c>
      <c r="E80" s="21">
        <f>C80*D80+0.39</f>
        <v>291901.995</v>
      </c>
      <c r="F80" s="84"/>
      <c r="G80" s="7"/>
    </row>
    <row r="81" spans="1:7" s="26" customFormat="1" ht="35.25" customHeight="1">
      <c r="A81" s="236">
        <v>2</v>
      </c>
      <c r="B81" s="62" t="s">
        <v>435</v>
      </c>
      <c r="C81" s="21">
        <v>15507288</v>
      </c>
      <c r="D81" s="241">
        <v>0.015</v>
      </c>
      <c r="E81" s="21">
        <f>C81*D81+0.68</f>
        <v>232609.99999999997</v>
      </c>
      <c r="F81" s="84"/>
      <c r="G81" s="7"/>
    </row>
    <row r="82" spans="1:7" s="26" customFormat="1" ht="17.25" customHeight="1">
      <c r="A82" s="550" t="s">
        <v>361</v>
      </c>
      <c r="B82" s="550"/>
      <c r="C82" s="99" t="s">
        <v>275</v>
      </c>
      <c r="D82" s="99" t="s">
        <v>275</v>
      </c>
      <c r="E82" s="76">
        <f>E78</f>
        <v>524511.995</v>
      </c>
      <c r="F82" s="84"/>
      <c r="G82" s="7"/>
    </row>
    <row r="83" spans="1:7" s="26" customFormat="1" ht="23.25" customHeight="1">
      <c r="A83" s="551" t="s">
        <v>331</v>
      </c>
      <c r="B83" s="551"/>
      <c r="C83" s="99" t="s">
        <v>275</v>
      </c>
      <c r="D83" s="99" t="s">
        <v>275</v>
      </c>
      <c r="E83" s="314">
        <f>E74+E82</f>
        <v>639349.993</v>
      </c>
      <c r="F83" s="84"/>
      <c r="G83" s="7"/>
    </row>
    <row r="84" spans="1:7" s="26" customFormat="1" ht="18.75" customHeight="1">
      <c r="A84" s="68"/>
      <c r="B84" s="68"/>
      <c r="C84" s="100"/>
      <c r="D84" s="69"/>
      <c r="E84" s="84"/>
      <c r="F84" s="84"/>
      <c r="G84" s="7"/>
    </row>
    <row r="85" spans="1:7" s="27" customFormat="1" ht="17.25" customHeight="1">
      <c r="A85" s="536" t="s">
        <v>305</v>
      </c>
      <c r="B85" s="536"/>
      <c r="C85" s="537"/>
      <c r="D85" s="537"/>
      <c r="E85" s="537"/>
      <c r="F85" s="537"/>
      <c r="G85" s="10"/>
    </row>
    <row r="86" spans="1:7" s="26" customFormat="1" ht="19.5" customHeight="1">
      <c r="A86" s="536" t="s">
        <v>351</v>
      </c>
      <c r="B86" s="536"/>
      <c r="C86" s="14"/>
      <c r="D86" s="14"/>
      <c r="E86" s="14"/>
      <c r="F86" s="14"/>
      <c r="G86" s="7"/>
    </row>
    <row r="87" spans="1:7" s="27" customFormat="1" ht="17.25" customHeight="1">
      <c r="A87" s="538" t="s">
        <v>544</v>
      </c>
      <c r="B87" s="538"/>
      <c r="C87" s="538"/>
      <c r="D87" s="538"/>
      <c r="E87" s="538"/>
      <c r="F87" s="538"/>
      <c r="G87" s="10"/>
    </row>
    <row r="88" spans="1:7" s="26" customFormat="1" ht="27" customHeight="1">
      <c r="A88" s="549" t="s">
        <v>332</v>
      </c>
      <c r="B88" s="549"/>
      <c r="C88" s="549"/>
      <c r="D88" s="549"/>
      <c r="E88" s="549"/>
      <c r="F88" s="549"/>
      <c r="G88" s="7"/>
    </row>
    <row r="89" spans="1:7" s="32" customFormat="1" ht="30" customHeight="1">
      <c r="A89" s="58" t="s">
        <v>268</v>
      </c>
      <c r="B89" s="58" t="s">
        <v>265</v>
      </c>
      <c r="C89" s="58" t="s">
        <v>282</v>
      </c>
      <c r="D89" s="58" t="s">
        <v>283</v>
      </c>
      <c r="E89" s="70" t="s">
        <v>298</v>
      </c>
      <c r="F89" s="89"/>
      <c r="G89" s="8"/>
    </row>
    <row r="90" spans="1:7" s="32" customFormat="1" ht="12.75">
      <c r="A90" s="58">
        <v>1</v>
      </c>
      <c r="B90" s="58">
        <v>2</v>
      </c>
      <c r="C90" s="58">
        <v>3</v>
      </c>
      <c r="D90" s="58">
        <v>4</v>
      </c>
      <c r="E90" s="58">
        <v>5</v>
      </c>
      <c r="F90" s="89"/>
      <c r="G90" s="8"/>
    </row>
    <row r="91" spans="1:7" s="26" customFormat="1" ht="15.75">
      <c r="A91" s="234" t="s">
        <v>333</v>
      </c>
      <c r="B91" s="62" t="s">
        <v>334</v>
      </c>
      <c r="C91" s="99">
        <v>0</v>
      </c>
      <c r="D91" s="99">
        <v>0</v>
      </c>
      <c r="E91" s="21">
        <v>0</v>
      </c>
      <c r="F91" s="18"/>
      <c r="G91" s="7"/>
    </row>
    <row r="92" spans="1:7" s="26" customFormat="1" ht="15.75">
      <c r="A92" s="234" t="s">
        <v>150</v>
      </c>
      <c r="B92" s="62" t="s">
        <v>299</v>
      </c>
      <c r="C92" s="99">
        <v>0</v>
      </c>
      <c r="D92" s="99">
        <v>0</v>
      </c>
      <c r="E92" s="21">
        <f>E93</f>
        <v>13800</v>
      </c>
      <c r="F92" s="18"/>
      <c r="G92" s="7"/>
    </row>
    <row r="93" spans="1:7" s="26" customFormat="1" ht="15" customHeight="1">
      <c r="A93" s="61"/>
      <c r="B93" s="62" t="s">
        <v>300</v>
      </c>
      <c r="C93" s="99"/>
      <c r="D93" s="99"/>
      <c r="E93" s="21">
        <f>E94+E95</f>
        <v>13800</v>
      </c>
      <c r="F93" s="18"/>
      <c r="G93" s="7"/>
    </row>
    <row r="94" spans="1:7" s="26" customFormat="1" ht="15.75">
      <c r="A94" s="61">
        <v>1</v>
      </c>
      <c r="B94" s="71" t="s">
        <v>436</v>
      </c>
      <c r="C94" s="99">
        <v>140</v>
      </c>
      <c r="D94" s="72">
        <v>0</v>
      </c>
      <c r="E94" s="21">
        <f>C94*50</f>
        <v>7000</v>
      </c>
      <c r="F94" s="18"/>
      <c r="G94" s="7"/>
    </row>
    <row r="95" spans="1:7" s="26" customFormat="1" ht="15.75">
      <c r="A95" s="61">
        <v>2</v>
      </c>
      <c r="B95" s="71" t="s">
        <v>437</v>
      </c>
      <c r="C95" s="99">
        <v>136</v>
      </c>
      <c r="D95" s="72">
        <v>0</v>
      </c>
      <c r="E95" s="21">
        <f>C95*50</f>
        <v>6800</v>
      </c>
      <c r="F95" s="18"/>
      <c r="G95" s="7"/>
    </row>
    <row r="96" spans="1:7" s="26" customFormat="1" ht="18.75" customHeight="1">
      <c r="A96" s="550" t="s">
        <v>405</v>
      </c>
      <c r="B96" s="550"/>
      <c r="C96" s="99" t="s">
        <v>141</v>
      </c>
      <c r="D96" s="99" t="s">
        <v>275</v>
      </c>
      <c r="E96" s="76">
        <f>E91+E92</f>
        <v>13800</v>
      </c>
      <c r="F96" s="84"/>
      <c r="G96" s="7"/>
    </row>
    <row r="97" spans="1:7" s="26" customFormat="1" ht="15" customHeight="1">
      <c r="A97" s="67"/>
      <c r="B97" s="100"/>
      <c r="C97" s="100"/>
      <c r="D97" s="69"/>
      <c r="E97" s="100"/>
      <c r="F97" s="14"/>
      <c r="G97" s="7"/>
    </row>
    <row r="98" spans="1:7" s="27" customFormat="1" ht="14.25" customHeight="1">
      <c r="A98" s="536" t="s">
        <v>306</v>
      </c>
      <c r="B98" s="536"/>
      <c r="C98" s="537"/>
      <c r="D98" s="537"/>
      <c r="E98" s="537"/>
      <c r="F98" s="537"/>
      <c r="G98" s="10"/>
    </row>
    <row r="99" spans="1:7" s="26" customFormat="1" ht="19.5" customHeight="1">
      <c r="A99" s="536" t="s">
        <v>351</v>
      </c>
      <c r="B99" s="536"/>
      <c r="C99" s="14"/>
      <c r="D99" s="14"/>
      <c r="E99" s="14"/>
      <c r="F99" s="14"/>
      <c r="G99" s="7"/>
    </row>
    <row r="100" spans="1:7" s="27" customFormat="1" ht="17.25" customHeight="1">
      <c r="A100" s="538" t="s">
        <v>546</v>
      </c>
      <c r="B100" s="538"/>
      <c r="C100" s="538"/>
      <c r="D100" s="538"/>
      <c r="E100" s="538"/>
      <c r="F100" s="538"/>
      <c r="G100" s="10"/>
    </row>
    <row r="101" spans="1:7" s="26" customFormat="1" ht="17.25" customHeight="1">
      <c r="A101" s="552" t="s">
        <v>335</v>
      </c>
      <c r="B101" s="552"/>
      <c r="C101" s="552"/>
      <c r="D101" s="552"/>
      <c r="E101" s="552"/>
      <c r="F101" s="552"/>
      <c r="G101" s="7"/>
    </row>
    <row r="102" spans="1:7" s="32" customFormat="1" ht="28.5" customHeight="1">
      <c r="A102" s="58" t="s">
        <v>268</v>
      </c>
      <c r="B102" s="58" t="s">
        <v>265</v>
      </c>
      <c r="C102" s="58" t="s">
        <v>282</v>
      </c>
      <c r="D102" s="245" t="s">
        <v>283</v>
      </c>
      <c r="E102" s="70" t="s">
        <v>298</v>
      </c>
      <c r="F102" s="89"/>
      <c r="G102" s="8"/>
    </row>
    <row r="103" spans="1:7" s="32" customFormat="1" ht="12.75">
      <c r="A103" s="60">
        <v>1</v>
      </c>
      <c r="B103" s="60">
        <v>2</v>
      </c>
      <c r="C103" s="60">
        <v>3</v>
      </c>
      <c r="D103" s="78">
        <v>4</v>
      </c>
      <c r="E103" s="58">
        <v>5</v>
      </c>
      <c r="F103" s="89"/>
      <c r="G103" s="8"/>
    </row>
    <row r="104" spans="1:7" s="26" customFormat="1" ht="33.75" customHeight="1">
      <c r="A104" s="17" t="s">
        <v>336</v>
      </c>
      <c r="B104" s="101" t="s">
        <v>301</v>
      </c>
      <c r="C104" s="63">
        <v>0</v>
      </c>
      <c r="D104" s="246">
        <v>0</v>
      </c>
      <c r="E104" s="20">
        <v>0</v>
      </c>
      <c r="F104" s="103"/>
      <c r="G104" s="7"/>
    </row>
    <row r="105" spans="1:7" s="26" customFormat="1" ht="27" customHeight="1">
      <c r="A105" s="553" t="s">
        <v>361</v>
      </c>
      <c r="B105" s="554"/>
      <c r="C105" s="15" t="s">
        <v>141</v>
      </c>
      <c r="D105" s="247" t="s">
        <v>275</v>
      </c>
      <c r="E105" s="248">
        <f>E104</f>
        <v>0</v>
      </c>
      <c r="F105" s="83"/>
      <c r="G105" s="7"/>
    </row>
    <row r="106" spans="1:7" s="26" customFormat="1" ht="45" customHeight="1">
      <c r="A106" s="535" t="s">
        <v>165</v>
      </c>
      <c r="B106" s="535"/>
      <c r="C106" s="535"/>
      <c r="D106" s="535"/>
      <c r="E106" s="535"/>
      <c r="F106" s="535"/>
      <c r="G106" s="7"/>
    </row>
    <row r="107" spans="1:7" s="27" customFormat="1" ht="19.5" customHeight="1">
      <c r="A107" s="536" t="s">
        <v>352</v>
      </c>
      <c r="B107" s="536"/>
      <c r="C107" s="555"/>
      <c r="D107" s="555"/>
      <c r="E107" s="555"/>
      <c r="F107" s="555"/>
      <c r="G107" s="10"/>
    </row>
    <row r="108" spans="1:7" s="27" customFormat="1" ht="17.25" customHeight="1">
      <c r="A108" s="536" t="s">
        <v>546</v>
      </c>
      <c r="B108" s="536"/>
      <c r="C108" s="536"/>
      <c r="D108" s="536"/>
      <c r="E108" s="536"/>
      <c r="F108" s="536"/>
      <c r="G108" s="10"/>
    </row>
    <row r="109" spans="1:7" s="26" customFormat="1" ht="21.75" customHeight="1">
      <c r="A109" s="536" t="s">
        <v>353</v>
      </c>
      <c r="B109" s="536"/>
      <c r="C109" s="28"/>
      <c r="D109" s="28"/>
      <c r="E109" s="28"/>
      <c r="F109" s="28"/>
      <c r="G109" s="7"/>
    </row>
    <row r="110" spans="1:7" s="26" customFormat="1" ht="27.75" customHeight="1">
      <c r="A110" s="549" t="s">
        <v>166</v>
      </c>
      <c r="B110" s="549"/>
      <c r="C110" s="549"/>
      <c r="D110" s="549"/>
      <c r="E110" s="549"/>
      <c r="F110" s="549"/>
      <c r="G110" s="7"/>
    </row>
    <row r="111" spans="1:8" s="32" customFormat="1" ht="39.75" customHeight="1">
      <c r="A111" s="60" t="s">
        <v>268</v>
      </c>
      <c r="B111" s="60" t="s">
        <v>265</v>
      </c>
      <c r="C111" s="60" t="s">
        <v>337</v>
      </c>
      <c r="D111" s="60" t="s">
        <v>338</v>
      </c>
      <c r="E111" s="60" t="s">
        <v>307</v>
      </c>
      <c r="F111" s="60" t="s">
        <v>284</v>
      </c>
      <c r="G111" s="73" t="s">
        <v>387</v>
      </c>
      <c r="H111" s="42"/>
    </row>
    <row r="112" spans="1:8" s="26" customFormat="1" ht="12.75">
      <c r="A112" s="74">
        <v>1</v>
      </c>
      <c r="B112" s="74">
        <v>2</v>
      </c>
      <c r="C112" s="74">
        <v>3</v>
      </c>
      <c r="D112" s="74">
        <v>4</v>
      </c>
      <c r="E112" s="74">
        <v>5</v>
      </c>
      <c r="F112" s="74">
        <v>6</v>
      </c>
      <c r="G112" s="74">
        <v>7</v>
      </c>
      <c r="H112" s="43"/>
    </row>
    <row r="113" spans="1:8" s="26" customFormat="1" ht="15.75">
      <c r="A113" s="253" t="s">
        <v>142</v>
      </c>
      <c r="B113" s="19" t="s">
        <v>145</v>
      </c>
      <c r="C113" s="15">
        <v>6</v>
      </c>
      <c r="D113" s="15" t="s">
        <v>149</v>
      </c>
      <c r="E113" s="15">
        <v>12</v>
      </c>
      <c r="F113" s="16">
        <v>997.49333</v>
      </c>
      <c r="G113" s="64">
        <f aca="true" t="shared" si="0" ref="G113:G121">C113*E113*F113</f>
        <v>71819.51976</v>
      </c>
      <c r="H113" s="34"/>
    </row>
    <row r="114" spans="1:8" s="26" customFormat="1" ht="20.25" customHeight="1">
      <c r="A114" s="253" t="s">
        <v>143</v>
      </c>
      <c r="B114" s="19" t="s">
        <v>146</v>
      </c>
      <c r="C114" s="15">
        <v>2</v>
      </c>
      <c r="D114" s="15" t="s">
        <v>149</v>
      </c>
      <c r="E114" s="15">
        <v>12</v>
      </c>
      <c r="F114" s="16">
        <v>191.964</v>
      </c>
      <c r="G114" s="64">
        <f t="shared" si="0"/>
        <v>4607.136</v>
      </c>
      <c r="H114" s="34"/>
    </row>
    <row r="115" spans="1:8" s="26" customFormat="1" ht="31.5">
      <c r="A115" s="253" t="s">
        <v>162</v>
      </c>
      <c r="B115" s="75" t="s">
        <v>147</v>
      </c>
      <c r="C115" s="15">
        <v>10</v>
      </c>
      <c r="D115" s="15" t="s">
        <v>149</v>
      </c>
      <c r="E115" s="15">
        <v>12</v>
      </c>
      <c r="F115" s="16">
        <v>32</v>
      </c>
      <c r="G115" s="64">
        <f t="shared" si="0"/>
        <v>3840</v>
      </c>
      <c r="H115" s="34"/>
    </row>
    <row r="116" spans="1:8" s="26" customFormat="1" ht="31.5">
      <c r="A116" s="253" t="s">
        <v>163</v>
      </c>
      <c r="B116" s="75" t="s">
        <v>148</v>
      </c>
      <c r="C116" s="15">
        <v>5</v>
      </c>
      <c r="D116" s="15" t="s">
        <v>149</v>
      </c>
      <c r="E116" s="15">
        <v>12</v>
      </c>
      <c r="F116" s="16">
        <v>664.247333</v>
      </c>
      <c r="G116" s="64">
        <f t="shared" si="0"/>
        <v>39854.839980000004</v>
      </c>
      <c r="H116" s="34"/>
    </row>
    <row r="117" spans="1:8" s="26" customFormat="1" ht="31.5">
      <c r="A117" s="253" t="s">
        <v>164</v>
      </c>
      <c r="B117" s="75" t="s">
        <v>355</v>
      </c>
      <c r="C117" s="15">
        <v>1</v>
      </c>
      <c r="D117" s="15" t="s">
        <v>149</v>
      </c>
      <c r="E117" s="15">
        <v>1</v>
      </c>
      <c r="F117" s="16">
        <v>1445.4</v>
      </c>
      <c r="G117" s="64">
        <f t="shared" si="0"/>
        <v>1445.4</v>
      </c>
      <c r="H117" s="34"/>
    </row>
    <row r="118" spans="1:8" s="26" customFormat="1" ht="15.75">
      <c r="A118" s="253" t="s">
        <v>438</v>
      </c>
      <c r="B118" s="315" t="s">
        <v>442</v>
      </c>
      <c r="C118" s="15">
        <v>1</v>
      </c>
      <c r="D118" s="15" t="s">
        <v>149</v>
      </c>
      <c r="E118" s="15">
        <v>4</v>
      </c>
      <c r="F118" s="16">
        <v>145.6</v>
      </c>
      <c r="G118" s="64">
        <f t="shared" si="0"/>
        <v>582.4</v>
      </c>
      <c r="H118" s="34"/>
    </row>
    <row r="119" spans="1:8" s="26" customFormat="1" ht="15.75">
      <c r="A119" s="253" t="s">
        <v>439</v>
      </c>
      <c r="B119" s="315" t="s">
        <v>443</v>
      </c>
      <c r="C119" s="15">
        <v>1</v>
      </c>
      <c r="D119" s="15" t="s">
        <v>149</v>
      </c>
      <c r="E119" s="15">
        <v>1</v>
      </c>
      <c r="F119" s="16">
        <v>3889.78</v>
      </c>
      <c r="G119" s="64">
        <f t="shared" si="0"/>
        <v>3889.78</v>
      </c>
      <c r="H119" s="34"/>
    </row>
    <row r="120" spans="1:8" s="26" customFormat="1" ht="32.25" customHeight="1">
      <c r="A120" s="253" t="s">
        <v>440</v>
      </c>
      <c r="B120" s="316" t="s">
        <v>444</v>
      </c>
      <c r="C120" s="15">
        <v>2</v>
      </c>
      <c r="D120" s="15" t="s">
        <v>149</v>
      </c>
      <c r="E120" s="15">
        <v>12</v>
      </c>
      <c r="F120" s="16">
        <v>170.83</v>
      </c>
      <c r="G120" s="64">
        <f t="shared" si="0"/>
        <v>4099.92</v>
      </c>
      <c r="H120" s="34"/>
    </row>
    <row r="121" spans="1:8" s="26" customFormat="1" ht="27.75" customHeight="1">
      <c r="A121" s="253" t="s">
        <v>441</v>
      </c>
      <c r="B121" s="316" t="s">
        <v>445</v>
      </c>
      <c r="C121" s="15">
        <v>2</v>
      </c>
      <c r="D121" s="15" t="s">
        <v>149</v>
      </c>
      <c r="E121" s="15">
        <v>12</v>
      </c>
      <c r="F121" s="16">
        <v>320</v>
      </c>
      <c r="G121" s="64">
        <f t="shared" si="0"/>
        <v>7680</v>
      </c>
      <c r="H121" s="34"/>
    </row>
    <row r="122" spans="1:8" s="38" customFormat="1" ht="18" customHeight="1">
      <c r="A122" s="556" t="s">
        <v>310</v>
      </c>
      <c r="B122" s="557"/>
      <c r="C122" s="65"/>
      <c r="D122" s="65"/>
      <c r="E122" s="65"/>
      <c r="F122" s="64"/>
      <c r="G122" s="64">
        <f>SUM(G113:G121)</f>
        <v>137818.99573999998</v>
      </c>
      <c r="H122" s="39"/>
    </row>
    <row r="123" spans="1:8" s="26" customFormat="1" ht="23.25" customHeight="1">
      <c r="A123" s="536" t="s">
        <v>354</v>
      </c>
      <c r="B123" s="536"/>
      <c r="C123" s="290"/>
      <c r="D123" s="290"/>
      <c r="E123" s="290"/>
      <c r="F123" s="102"/>
      <c r="G123" s="14"/>
      <c r="H123" s="28"/>
    </row>
    <row r="124" spans="1:8" s="26" customFormat="1" ht="23.25" customHeight="1">
      <c r="A124" s="536" t="s">
        <v>545</v>
      </c>
      <c r="B124" s="536"/>
      <c r="C124" s="536"/>
      <c r="D124" s="536"/>
      <c r="E124" s="536"/>
      <c r="F124" s="102"/>
      <c r="G124" s="14"/>
      <c r="H124" s="28"/>
    </row>
    <row r="125" spans="1:8" s="26" customFormat="1" ht="26.25" customHeight="1">
      <c r="A125" s="549" t="s">
        <v>167</v>
      </c>
      <c r="B125" s="549"/>
      <c r="C125" s="549"/>
      <c r="D125" s="549"/>
      <c r="E125" s="549"/>
      <c r="F125" s="549"/>
      <c r="G125" s="14"/>
      <c r="H125" s="28"/>
    </row>
    <row r="126" spans="1:7" s="32" customFormat="1" ht="30.75" customHeight="1">
      <c r="A126" s="58" t="s">
        <v>268</v>
      </c>
      <c r="B126" s="58" t="s">
        <v>265</v>
      </c>
      <c r="C126" s="58" t="s">
        <v>285</v>
      </c>
      <c r="D126" s="58" t="s">
        <v>286</v>
      </c>
      <c r="E126" s="58" t="s">
        <v>154</v>
      </c>
      <c r="F126" s="89"/>
      <c r="G126" s="8"/>
    </row>
    <row r="127" spans="1:7" s="26" customFormat="1" ht="11.25" customHeight="1">
      <c r="A127" s="250">
        <v>1</v>
      </c>
      <c r="B127" s="250">
        <v>2</v>
      </c>
      <c r="C127" s="250">
        <v>3</v>
      </c>
      <c r="D127" s="250">
        <v>4</v>
      </c>
      <c r="E127" s="250">
        <v>5</v>
      </c>
      <c r="F127" s="249"/>
      <c r="G127" s="7"/>
    </row>
    <row r="128" spans="1:7" s="26" customFormat="1" ht="21.75" customHeight="1">
      <c r="A128" s="236" t="s">
        <v>144</v>
      </c>
      <c r="B128" s="308" t="s">
        <v>449</v>
      </c>
      <c r="C128" s="308">
        <v>200</v>
      </c>
      <c r="D128" s="308">
        <v>207.45</v>
      </c>
      <c r="E128" s="76">
        <f>C128*D128</f>
        <v>41490</v>
      </c>
      <c r="F128" s="249"/>
      <c r="G128" s="7"/>
    </row>
    <row r="129" spans="1:7" s="26" customFormat="1" ht="22.5" customHeight="1">
      <c r="A129" s="236" t="s">
        <v>446</v>
      </c>
      <c r="B129" s="308" t="s">
        <v>450</v>
      </c>
      <c r="C129" s="308">
        <v>1</v>
      </c>
      <c r="D129" s="308">
        <v>13155</v>
      </c>
      <c r="E129" s="76">
        <f>C129*D129</f>
        <v>13155</v>
      </c>
      <c r="F129" s="249"/>
      <c r="G129" s="7"/>
    </row>
    <row r="130" spans="1:7" s="26" customFormat="1" ht="21.75" customHeight="1">
      <c r="A130" s="236" t="s">
        <v>447</v>
      </c>
      <c r="B130" s="308" t="s">
        <v>451</v>
      </c>
      <c r="C130" s="308">
        <v>83</v>
      </c>
      <c r="D130" s="308">
        <v>731.204819</v>
      </c>
      <c r="E130" s="76">
        <f>C130*D130</f>
        <v>60689.99997700001</v>
      </c>
      <c r="F130" s="249"/>
      <c r="G130" s="7"/>
    </row>
    <row r="131" spans="1:7" s="26" customFormat="1" ht="24.75" customHeight="1">
      <c r="A131" s="236" t="s">
        <v>448</v>
      </c>
      <c r="B131" s="62"/>
      <c r="C131" s="99"/>
      <c r="D131" s="21"/>
      <c r="E131" s="76">
        <f>C131*D131</f>
        <v>0</v>
      </c>
      <c r="F131" s="18"/>
      <c r="G131" s="7"/>
    </row>
    <row r="132" spans="1:7" s="26" customFormat="1" ht="24.75" customHeight="1">
      <c r="A132" s="556" t="s">
        <v>310</v>
      </c>
      <c r="B132" s="558"/>
      <c r="C132" s="99"/>
      <c r="D132" s="21"/>
      <c r="E132" s="76">
        <f>SUM(E128:E131)</f>
        <v>115334.999977</v>
      </c>
      <c r="F132" s="18"/>
      <c r="G132" s="7"/>
    </row>
    <row r="133" spans="1:7" s="26" customFormat="1" ht="21" customHeight="1">
      <c r="A133" s="98"/>
      <c r="B133" s="98"/>
      <c r="C133" s="103"/>
      <c r="D133" s="18"/>
      <c r="E133" s="84"/>
      <c r="F133" s="84"/>
      <c r="G133" s="7"/>
    </row>
    <row r="134" spans="1:7" s="26" customFormat="1" ht="19.5" customHeight="1">
      <c r="A134" s="536" t="s">
        <v>356</v>
      </c>
      <c r="B134" s="536"/>
      <c r="C134" s="28"/>
      <c r="D134" s="28"/>
      <c r="E134" s="28"/>
      <c r="F134" s="14"/>
      <c r="G134" s="7"/>
    </row>
    <row r="135" spans="1:7" s="26" customFormat="1" ht="19.5" customHeight="1">
      <c r="A135" s="536" t="s">
        <v>546</v>
      </c>
      <c r="B135" s="536"/>
      <c r="C135" s="536"/>
      <c r="D135" s="536"/>
      <c r="E135" s="536"/>
      <c r="F135" s="14"/>
      <c r="G135" s="7"/>
    </row>
    <row r="136" spans="1:7" s="26" customFormat="1" ht="24.75" customHeight="1" thickBot="1">
      <c r="A136" s="549" t="s">
        <v>168</v>
      </c>
      <c r="B136" s="549"/>
      <c r="C136" s="549"/>
      <c r="D136" s="549"/>
      <c r="E136" s="549"/>
      <c r="F136" s="549"/>
      <c r="G136" s="7"/>
    </row>
    <row r="137" spans="1:9" s="32" customFormat="1" ht="39" customHeight="1">
      <c r="A137" s="559" t="s">
        <v>452</v>
      </c>
      <c r="B137" s="561" t="s">
        <v>172</v>
      </c>
      <c r="C137" s="563" t="s">
        <v>453</v>
      </c>
      <c r="D137" s="561" t="s">
        <v>454</v>
      </c>
      <c r="E137" s="561" t="s">
        <v>455</v>
      </c>
      <c r="F137" s="566" t="s">
        <v>456</v>
      </c>
      <c r="G137" s="77"/>
      <c r="H137" s="44"/>
      <c r="I137" s="44"/>
    </row>
    <row r="138" spans="1:9" s="32" customFormat="1" ht="3" customHeight="1">
      <c r="A138" s="560"/>
      <c r="B138" s="562"/>
      <c r="C138" s="564"/>
      <c r="D138" s="562"/>
      <c r="E138" s="562"/>
      <c r="F138" s="567"/>
      <c r="G138" s="89"/>
      <c r="H138" s="44"/>
      <c r="I138" s="44"/>
    </row>
    <row r="139" spans="1:9" s="32" customFormat="1" ht="7.5" customHeight="1" hidden="1">
      <c r="A139" s="560"/>
      <c r="B139" s="562"/>
      <c r="C139" s="564"/>
      <c r="D139" s="562"/>
      <c r="E139" s="562"/>
      <c r="F139" s="567"/>
      <c r="G139" s="80"/>
      <c r="H139" s="31"/>
      <c r="I139" s="31"/>
    </row>
    <row r="140" spans="1:9" s="26" customFormat="1" ht="15.75" hidden="1">
      <c r="A140" s="560"/>
      <c r="B140" s="562"/>
      <c r="C140" s="564"/>
      <c r="D140" s="562"/>
      <c r="E140" s="562"/>
      <c r="F140" s="567"/>
      <c r="G140" s="82"/>
      <c r="H140" s="45"/>
      <c r="I140" s="45"/>
    </row>
    <row r="141" spans="1:10" s="26" customFormat="1" ht="15.75" hidden="1">
      <c r="A141" s="560"/>
      <c r="B141" s="562"/>
      <c r="C141" s="565"/>
      <c r="D141" s="562"/>
      <c r="E141" s="562"/>
      <c r="F141" s="568"/>
      <c r="G141" s="93"/>
      <c r="H141" s="33"/>
      <c r="I141" s="33"/>
      <c r="J141" s="36"/>
    </row>
    <row r="142" spans="1:10" s="26" customFormat="1" ht="15.75">
      <c r="A142" s="318">
        <v>1</v>
      </c>
      <c r="B142" s="319">
        <v>2</v>
      </c>
      <c r="C142" s="319">
        <v>4</v>
      </c>
      <c r="D142" s="319">
        <v>5</v>
      </c>
      <c r="E142" s="319">
        <v>6</v>
      </c>
      <c r="F142" s="320">
        <v>6</v>
      </c>
      <c r="G142" s="93"/>
      <c r="H142" s="33"/>
      <c r="I142" s="33"/>
      <c r="J142" s="36"/>
    </row>
    <row r="143" spans="1:10" s="26" customFormat="1" ht="15.75">
      <c r="A143" s="317">
        <v>1</v>
      </c>
      <c r="B143" s="321" t="s">
        <v>457</v>
      </c>
      <c r="C143" s="322">
        <v>628</v>
      </c>
      <c r="D143" s="322">
        <v>1430.573248</v>
      </c>
      <c r="E143" s="308">
        <v>1</v>
      </c>
      <c r="F143" s="323">
        <f>(C143*D143*E143)</f>
        <v>898399.9997439999</v>
      </c>
      <c r="G143" s="93"/>
      <c r="H143" s="33"/>
      <c r="I143" s="33"/>
      <c r="J143" s="36"/>
    </row>
    <row r="144" spans="1:10" s="26" customFormat="1" ht="15.75">
      <c r="A144" s="317">
        <v>2</v>
      </c>
      <c r="B144" s="321" t="s">
        <v>458</v>
      </c>
      <c r="C144" s="322">
        <v>1706</v>
      </c>
      <c r="D144" s="322">
        <v>27.9601406</v>
      </c>
      <c r="E144" s="308">
        <v>1</v>
      </c>
      <c r="F144" s="323">
        <f>(C144*D144*E144)</f>
        <v>47699.9998636</v>
      </c>
      <c r="G144" s="84"/>
      <c r="H144" s="39"/>
      <c r="I144" s="39"/>
      <c r="J144" s="36"/>
    </row>
    <row r="145" spans="1:10" s="26" customFormat="1" ht="15.75">
      <c r="A145" s="317">
        <v>3</v>
      </c>
      <c r="B145" s="321" t="s">
        <v>459</v>
      </c>
      <c r="C145" s="322">
        <v>62072</v>
      </c>
      <c r="D145" s="322">
        <v>3.34450315</v>
      </c>
      <c r="E145" s="308">
        <v>1</v>
      </c>
      <c r="F145" s="323">
        <f>(C145*D145*E145)</f>
        <v>207599.9995268</v>
      </c>
      <c r="G145" s="93"/>
      <c r="H145" s="33"/>
      <c r="I145" s="33"/>
      <c r="J145" s="36"/>
    </row>
    <row r="146" spans="1:10" s="26" customFormat="1" ht="15.75">
      <c r="A146" s="317">
        <v>4</v>
      </c>
      <c r="B146" s="321" t="s">
        <v>460</v>
      </c>
      <c r="C146" s="322">
        <v>2459</v>
      </c>
      <c r="D146" s="322">
        <v>11.793411</v>
      </c>
      <c r="E146" s="308">
        <v>1</v>
      </c>
      <c r="F146" s="323">
        <f>(C146*D146*E146)</f>
        <v>28999.997649</v>
      </c>
      <c r="G146" s="93"/>
      <c r="H146" s="33"/>
      <c r="I146" s="33"/>
      <c r="J146" s="36"/>
    </row>
    <row r="147" spans="1:10" s="26" customFormat="1" ht="15.75">
      <c r="A147" s="317">
        <v>5</v>
      </c>
      <c r="B147" s="321" t="s">
        <v>461</v>
      </c>
      <c r="C147" s="322">
        <v>4165</v>
      </c>
      <c r="D147" s="322">
        <v>16.83073229</v>
      </c>
      <c r="E147" s="308">
        <v>1</v>
      </c>
      <c r="F147" s="323">
        <f>(C147*D147*E147)</f>
        <v>70099.99998785</v>
      </c>
      <c r="G147" s="93"/>
      <c r="H147" s="33"/>
      <c r="I147" s="33"/>
      <c r="J147" s="36"/>
    </row>
    <row r="148" spans="1:10" s="26" customFormat="1" ht="16.5" thickBot="1">
      <c r="A148" s="324" t="s">
        <v>224</v>
      </c>
      <c r="B148" s="325" t="s">
        <v>462</v>
      </c>
      <c r="C148" s="326" t="s">
        <v>179</v>
      </c>
      <c r="D148" s="326" t="s">
        <v>179</v>
      </c>
      <c r="E148" s="326" t="s">
        <v>179</v>
      </c>
      <c r="F148" s="327">
        <f>SUM(F143:F147)</f>
        <v>1252799.99677125</v>
      </c>
      <c r="G148" s="84"/>
      <c r="H148" s="39"/>
      <c r="I148" s="39"/>
      <c r="J148" s="36"/>
    </row>
    <row r="149" spans="1:9" s="26" customFormat="1" ht="6.75" customHeight="1">
      <c r="A149" s="59"/>
      <c r="B149" s="14"/>
      <c r="C149" s="14"/>
      <c r="D149" s="14"/>
      <c r="E149" s="14"/>
      <c r="F149" s="14"/>
      <c r="G149" s="14"/>
      <c r="H149" s="254"/>
      <c r="I149" s="30"/>
    </row>
    <row r="150" spans="1:9" s="26" customFormat="1" ht="24.75" customHeight="1">
      <c r="A150" s="536" t="s">
        <v>357</v>
      </c>
      <c r="B150" s="536"/>
      <c r="C150" s="28"/>
      <c r="D150" s="28"/>
      <c r="E150" s="28"/>
      <c r="F150" s="14"/>
      <c r="G150" s="14"/>
      <c r="H150" s="254"/>
      <c r="I150" s="30"/>
    </row>
    <row r="151" spans="1:9" s="26" customFormat="1" ht="24.75" customHeight="1">
      <c r="A151" s="536" t="s">
        <v>544</v>
      </c>
      <c r="B151" s="536"/>
      <c r="C151" s="536"/>
      <c r="D151" s="536"/>
      <c r="E151" s="536"/>
      <c r="F151" s="14"/>
      <c r="G151" s="14"/>
      <c r="H151" s="254"/>
      <c r="I151" s="30"/>
    </row>
    <row r="152" spans="1:9" s="26" customFormat="1" ht="24" customHeight="1">
      <c r="A152" s="549" t="s">
        <v>169</v>
      </c>
      <c r="B152" s="549"/>
      <c r="C152" s="549"/>
      <c r="D152" s="549"/>
      <c r="E152" s="549"/>
      <c r="F152" s="549"/>
      <c r="G152" s="14"/>
      <c r="H152" s="254"/>
      <c r="I152" s="30"/>
    </row>
    <row r="153" spans="1:9" s="32" customFormat="1" ht="33" customHeight="1">
      <c r="A153" s="58" t="s">
        <v>268</v>
      </c>
      <c r="B153" s="58" t="s">
        <v>265</v>
      </c>
      <c r="C153" s="58" t="s">
        <v>308</v>
      </c>
      <c r="D153" s="58" t="s">
        <v>288</v>
      </c>
      <c r="E153" s="70" t="s">
        <v>156</v>
      </c>
      <c r="F153" s="89"/>
      <c r="G153" s="8"/>
      <c r="H153" s="31"/>
      <c r="I153" s="31"/>
    </row>
    <row r="154" spans="1:9" s="32" customFormat="1" ht="12.75">
      <c r="A154" s="58">
        <v>1</v>
      </c>
      <c r="B154" s="58">
        <v>2</v>
      </c>
      <c r="C154" s="58">
        <v>3</v>
      </c>
      <c r="D154" s="58">
        <v>4</v>
      </c>
      <c r="E154" s="58">
        <v>5</v>
      </c>
      <c r="F154" s="89"/>
      <c r="G154" s="8"/>
      <c r="H154" s="31"/>
      <c r="I154" s="31"/>
    </row>
    <row r="155" spans="1:9" s="32" customFormat="1" ht="47.25">
      <c r="A155" s="58">
        <v>1</v>
      </c>
      <c r="B155" s="328" t="s">
        <v>463</v>
      </c>
      <c r="C155" s="66">
        <v>33000</v>
      </c>
      <c r="D155" s="329">
        <v>12</v>
      </c>
      <c r="E155" s="21">
        <f aca="true" t="shared" si="1" ref="E155:E175">C155*D155</f>
        <v>396000</v>
      </c>
      <c r="F155" s="332"/>
      <c r="G155" s="8"/>
      <c r="H155" s="31"/>
      <c r="I155" s="31"/>
    </row>
    <row r="156" spans="1:9" s="32" customFormat="1" ht="47.25">
      <c r="A156" s="58">
        <v>2</v>
      </c>
      <c r="B156" s="328" t="s">
        <v>464</v>
      </c>
      <c r="C156" s="66">
        <v>2797.6666</v>
      </c>
      <c r="D156" s="330">
        <v>12</v>
      </c>
      <c r="E156" s="21">
        <f t="shared" si="1"/>
        <v>33571.9992</v>
      </c>
      <c r="F156" s="332"/>
      <c r="G156" s="8"/>
      <c r="H156" s="31"/>
      <c r="I156" s="31"/>
    </row>
    <row r="157" spans="1:9" s="32" customFormat="1" ht="31.5">
      <c r="A157" s="58">
        <v>3</v>
      </c>
      <c r="B157" s="328" t="s">
        <v>465</v>
      </c>
      <c r="C157" s="66">
        <v>7152.5</v>
      </c>
      <c r="D157" s="331">
        <v>12</v>
      </c>
      <c r="E157" s="21">
        <f t="shared" si="1"/>
        <v>85830</v>
      </c>
      <c r="F157" s="332"/>
      <c r="G157" s="8"/>
      <c r="H157" s="31"/>
      <c r="I157" s="31"/>
    </row>
    <row r="158" spans="1:9" s="32" customFormat="1" ht="31.5">
      <c r="A158" s="58">
        <v>4</v>
      </c>
      <c r="B158" s="328" t="s">
        <v>466</v>
      </c>
      <c r="C158" s="66">
        <v>8713.833333</v>
      </c>
      <c r="D158" s="330">
        <v>12</v>
      </c>
      <c r="E158" s="21">
        <f t="shared" si="1"/>
        <v>104565.999996</v>
      </c>
      <c r="F158" s="332"/>
      <c r="G158" s="8"/>
      <c r="H158" s="31"/>
      <c r="I158" s="31"/>
    </row>
    <row r="159" spans="1:9" s="32" customFormat="1" ht="31.5">
      <c r="A159" s="58">
        <v>5</v>
      </c>
      <c r="B159" s="328" t="s">
        <v>467</v>
      </c>
      <c r="C159" s="66">
        <v>17105.75</v>
      </c>
      <c r="D159" s="331">
        <v>12</v>
      </c>
      <c r="E159" s="21">
        <f t="shared" si="1"/>
        <v>205269</v>
      </c>
      <c r="F159" s="332"/>
      <c r="G159" s="8"/>
      <c r="H159" s="31"/>
      <c r="I159" s="31"/>
    </row>
    <row r="160" spans="1:9" s="32" customFormat="1" ht="15.75">
      <c r="A160" s="58">
        <v>6</v>
      </c>
      <c r="B160" s="328" t="s">
        <v>468</v>
      </c>
      <c r="C160" s="66">
        <v>1640.2</v>
      </c>
      <c r="D160" s="330">
        <v>4</v>
      </c>
      <c r="E160" s="21">
        <f t="shared" si="1"/>
        <v>6560.8</v>
      </c>
      <c r="F160" s="332"/>
      <c r="G160" s="8"/>
      <c r="H160" s="31"/>
      <c r="I160" s="31"/>
    </row>
    <row r="161" spans="1:9" s="32" customFormat="1" ht="31.5">
      <c r="A161" s="58">
        <v>7</v>
      </c>
      <c r="B161" s="328" t="s">
        <v>469</v>
      </c>
      <c r="C161" s="66">
        <v>4939.48</v>
      </c>
      <c r="D161" s="331">
        <v>12</v>
      </c>
      <c r="E161" s="21">
        <f t="shared" si="1"/>
        <v>59273.759999999995</v>
      </c>
      <c r="F161" s="332"/>
      <c r="G161" s="8"/>
      <c r="H161" s="31"/>
      <c r="I161" s="31"/>
    </row>
    <row r="162" spans="1:9" s="32" customFormat="1" ht="63">
      <c r="A162" s="58">
        <v>8</v>
      </c>
      <c r="B162" s="328" t="s">
        <v>470</v>
      </c>
      <c r="C162" s="66">
        <v>3947.75</v>
      </c>
      <c r="D162" s="330">
        <v>4</v>
      </c>
      <c r="E162" s="21">
        <f t="shared" si="1"/>
        <v>15791</v>
      </c>
      <c r="F162" s="332"/>
      <c r="G162" s="8"/>
      <c r="H162" s="31"/>
      <c r="I162" s="31"/>
    </row>
    <row r="163" spans="1:9" s="32" customFormat="1" ht="15.75">
      <c r="A163" s="58">
        <v>9</v>
      </c>
      <c r="B163" s="328" t="s">
        <v>471</v>
      </c>
      <c r="C163" s="66">
        <v>5045</v>
      </c>
      <c r="D163" s="331">
        <v>4</v>
      </c>
      <c r="E163" s="21">
        <f t="shared" si="1"/>
        <v>20180</v>
      </c>
      <c r="F163" s="332"/>
      <c r="G163" s="8"/>
      <c r="H163" s="31"/>
      <c r="I163" s="31"/>
    </row>
    <row r="164" spans="1:9" s="32" customFormat="1" ht="47.25">
      <c r="A164" s="58">
        <v>10</v>
      </c>
      <c r="B164" s="328" t="s">
        <v>472</v>
      </c>
      <c r="C164" s="66">
        <v>1594.706666</v>
      </c>
      <c r="D164" s="330">
        <v>12</v>
      </c>
      <c r="E164" s="21">
        <f t="shared" si="1"/>
        <v>19136.479992</v>
      </c>
      <c r="F164" s="332"/>
      <c r="G164" s="8"/>
      <c r="H164" s="31"/>
      <c r="I164" s="31"/>
    </row>
    <row r="165" spans="1:9" s="32" customFormat="1" ht="15.75">
      <c r="A165" s="58">
        <v>11</v>
      </c>
      <c r="B165" s="328" t="s">
        <v>473</v>
      </c>
      <c r="C165" s="66">
        <v>400</v>
      </c>
      <c r="D165" s="331">
        <v>4</v>
      </c>
      <c r="E165" s="21">
        <f t="shared" si="1"/>
        <v>1600</v>
      </c>
      <c r="F165" s="333"/>
      <c r="G165" s="8"/>
      <c r="H165" s="31"/>
      <c r="I165" s="31"/>
    </row>
    <row r="166" spans="1:9" s="32" customFormat="1" ht="31.5">
      <c r="A166" s="58">
        <v>12</v>
      </c>
      <c r="B166" s="328" t="s">
        <v>474</v>
      </c>
      <c r="C166" s="66">
        <v>2372</v>
      </c>
      <c r="D166" s="330">
        <v>1</v>
      </c>
      <c r="E166" s="21">
        <f t="shared" si="1"/>
        <v>2372</v>
      </c>
      <c r="F166" s="333"/>
      <c r="G166" s="8"/>
      <c r="H166" s="31"/>
      <c r="I166" s="31"/>
    </row>
    <row r="167" spans="1:9" s="32" customFormat="1" ht="15.75">
      <c r="A167" s="58">
        <v>13</v>
      </c>
      <c r="B167" s="328" t="s">
        <v>475</v>
      </c>
      <c r="C167" s="66">
        <v>1214.41666</v>
      </c>
      <c r="D167" s="331">
        <v>12</v>
      </c>
      <c r="E167" s="21">
        <f t="shared" si="1"/>
        <v>14572.999920000002</v>
      </c>
      <c r="F167" s="333"/>
      <c r="G167" s="8"/>
      <c r="H167" s="31"/>
      <c r="I167" s="31"/>
    </row>
    <row r="168" spans="1:9" s="32" customFormat="1" ht="15.75">
      <c r="A168" s="58">
        <v>14</v>
      </c>
      <c r="B168" s="328" t="s">
        <v>476</v>
      </c>
      <c r="C168" s="66">
        <v>2979.5</v>
      </c>
      <c r="D168" s="330">
        <v>4</v>
      </c>
      <c r="E168" s="21">
        <f t="shared" si="1"/>
        <v>11918</v>
      </c>
      <c r="F168" s="332"/>
      <c r="G168" s="8"/>
      <c r="H168" s="31"/>
      <c r="I168" s="31"/>
    </row>
    <row r="169" spans="1:9" s="32" customFormat="1" ht="15.75">
      <c r="A169" s="58">
        <v>15</v>
      </c>
      <c r="B169" s="328" t="s">
        <v>477</v>
      </c>
      <c r="C169" s="66">
        <v>745580</v>
      </c>
      <c r="D169" s="331">
        <v>4</v>
      </c>
      <c r="E169" s="21">
        <f t="shared" si="1"/>
        <v>2982320</v>
      </c>
      <c r="F169" s="332"/>
      <c r="G169" s="8"/>
      <c r="H169" s="31"/>
      <c r="I169" s="31"/>
    </row>
    <row r="170" spans="1:9" s="32" customFormat="1" ht="31.5">
      <c r="A170" s="58">
        <v>16</v>
      </c>
      <c r="B170" s="328" t="s">
        <v>478</v>
      </c>
      <c r="C170" s="66">
        <v>6990.5</v>
      </c>
      <c r="D170" s="330">
        <v>12</v>
      </c>
      <c r="E170" s="21">
        <f t="shared" si="1"/>
        <v>83886</v>
      </c>
      <c r="F170" s="332"/>
      <c r="G170" s="8"/>
      <c r="H170" s="31"/>
      <c r="I170" s="31"/>
    </row>
    <row r="171" spans="1:9" s="32" customFormat="1" ht="47.25">
      <c r="A171" s="58">
        <v>17</v>
      </c>
      <c r="B171" s="328" t="s">
        <v>479</v>
      </c>
      <c r="C171" s="66">
        <v>3994</v>
      </c>
      <c r="D171" s="331">
        <v>12</v>
      </c>
      <c r="E171" s="21">
        <f t="shared" si="1"/>
        <v>47928</v>
      </c>
      <c r="F171" s="332"/>
      <c r="G171" s="8"/>
      <c r="H171" s="31"/>
      <c r="I171" s="31"/>
    </row>
    <row r="172" spans="1:9" s="32" customFormat="1" ht="31.5">
      <c r="A172" s="58">
        <v>18</v>
      </c>
      <c r="B172" s="328" t="s">
        <v>480</v>
      </c>
      <c r="C172" s="66">
        <v>5871</v>
      </c>
      <c r="D172" s="330">
        <v>1</v>
      </c>
      <c r="E172" s="21">
        <f t="shared" si="1"/>
        <v>5871</v>
      </c>
      <c r="F172" s="332"/>
      <c r="G172" s="8"/>
      <c r="H172" s="31"/>
      <c r="I172" s="31"/>
    </row>
    <row r="173" spans="1:9" s="32" customFormat="1" ht="31.5">
      <c r="A173" s="58">
        <v>19</v>
      </c>
      <c r="B173" s="328" t="s">
        <v>481</v>
      </c>
      <c r="C173" s="66">
        <v>1275</v>
      </c>
      <c r="D173" s="331">
        <v>4</v>
      </c>
      <c r="E173" s="21">
        <f t="shared" si="1"/>
        <v>5100</v>
      </c>
      <c r="F173" s="332"/>
      <c r="G173" s="8"/>
      <c r="H173" s="31"/>
      <c r="I173" s="31"/>
    </row>
    <row r="174" spans="1:9" s="32" customFormat="1" ht="31.5">
      <c r="A174" s="58">
        <v>20</v>
      </c>
      <c r="B174" s="328" t="s">
        <v>482</v>
      </c>
      <c r="C174" s="66">
        <v>14533</v>
      </c>
      <c r="D174" s="330">
        <v>1</v>
      </c>
      <c r="E174" s="21">
        <f t="shared" si="1"/>
        <v>14533</v>
      </c>
      <c r="F174" s="333"/>
      <c r="G174" s="8"/>
      <c r="H174" s="31"/>
      <c r="I174" s="31"/>
    </row>
    <row r="175" spans="1:9" s="32" customFormat="1" ht="15.75">
      <c r="A175" s="58">
        <v>21</v>
      </c>
      <c r="B175" s="328" t="s">
        <v>483</v>
      </c>
      <c r="C175" s="66">
        <v>5000</v>
      </c>
      <c r="D175" s="330">
        <v>1</v>
      </c>
      <c r="E175" s="21">
        <f t="shared" si="1"/>
        <v>5000</v>
      </c>
      <c r="F175" s="332"/>
      <c r="G175" s="8"/>
      <c r="H175" s="31"/>
      <c r="I175" s="31"/>
    </row>
    <row r="176" spans="1:9" s="26" customFormat="1" ht="15.75">
      <c r="A176" s="58">
        <v>22</v>
      </c>
      <c r="B176" s="328" t="s">
        <v>484</v>
      </c>
      <c r="C176" s="21">
        <v>7500</v>
      </c>
      <c r="D176" s="330">
        <v>1</v>
      </c>
      <c r="E176" s="21">
        <f>C176*D176</f>
        <v>7500</v>
      </c>
      <c r="F176" s="332"/>
      <c r="G176" s="7"/>
      <c r="H176" s="30"/>
      <c r="I176" s="30"/>
    </row>
    <row r="177" spans="1:9" s="26" customFormat="1" ht="31.5">
      <c r="A177" s="58">
        <v>23</v>
      </c>
      <c r="B177" s="328" t="s">
        <v>485</v>
      </c>
      <c r="C177" s="21">
        <v>31658.22</v>
      </c>
      <c r="D177" s="330">
        <v>1</v>
      </c>
      <c r="E177" s="21">
        <f>C177*D177</f>
        <v>31658.22</v>
      </c>
      <c r="F177" s="332"/>
      <c r="G177" s="7"/>
      <c r="H177" s="30"/>
      <c r="I177" s="30"/>
    </row>
    <row r="178" spans="1:9" s="26" customFormat="1" ht="15.75">
      <c r="A178" s="58">
        <v>24</v>
      </c>
      <c r="B178" s="328" t="s">
        <v>486</v>
      </c>
      <c r="C178" s="21">
        <v>5100</v>
      </c>
      <c r="D178" s="330">
        <v>1</v>
      </c>
      <c r="E178" s="21">
        <f>C178*D178</f>
        <v>5100</v>
      </c>
      <c r="F178" s="332"/>
      <c r="G178" s="7"/>
      <c r="H178" s="30"/>
      <c r="I178" s="30"/>
    </row>
    <row r="179" spans="1:9" s="26" customFormat="1" ht="31.5">
      <c r="A179" s="58">
        <v>25</v>
      </c>
      <c r="B179" s="328" t="s">
        <v>487</v>
      </c>
      <c r="C179" s="21">
        <v>7308.74</v>
      </c>
      <c r="D179" s="330">
        <v>1</v>
      </c>
      <c r="E179" s="21">
        <f>C179*D179</f>
        <v>7308.74</v>
      </c>
      <c r="F179" s="332"/>
      <c r="G179" s="7"/>
      <c r="H179" s="30"/>
      <c r="I179" s="30"/>
    </row>
    <row r="180" spans="1:9" s="26" customFormat="1" ht="31.5">
      <c r="A180" s="58">
        <v>26</v>
      </c>
      <c r="B180" s="328" t="s">
        <v>488</v>
      </c>
      <c r="C180" s="21">
        <v>500</v>
      </c>
      <c r="D180" s="331">
        <v>4</v>
      </c>
      <c r="E180" s="21">
        <f>C180*D180</f>
        <v>2000</v>
      </c>
      <c r="F180" s="332"/>
      <c r="G180" s="7"/>
      <c r="H180" s="30"/>
      <c r="I180" s="30"/>
    </row>
    <row r="181" spans="1:9" s="26" customFormat="1" ht="16.5" customHeight="1">
      <c r="A181" s="550" t="s">
        <v>361</v>
      </c>
      <c r="B181" s="550"/>
      <c r="C181" s="76" t="s">
        <v>141</v>
      </c>
      <c r="D181" s="76" t="s">
        <v>275</v>
      </c>
      <c r="E181" s="76">
        <f>SUM(E155:E180)</f>
        <v>4174846.9991080007</v>
      </c>
      <c r="F181" s="84"/>
      <c r="G181" s="7"/>
      <c r="H181" s="30"/>
      <c r="I181" s="30"/>
    </row>
    <row r="182" spans="1:9" s="38" customFormat="1" ht="21" customHeight="1" hidden="1">
      <c r="A182" s="550"/>
      <c r="B182" s="550"/>
      <c r="C182" s="81"/>
      <c r="D182" s="81"/>
      <c r="E182" s="76"/>
      <c r="F182" s="84"/>
      <c r="G182" s="84"/>
      <c r="H182" s="39"/>
      <c r="I182" s="46"/>
    </row>
    <row r="183" spans="1:9" s="26" customFormat="1" ht="8.25" customHeight="1">
      <c r="A183" s="91"/>
      <c r="B183" s="7"/>
      <c r="C183" s="7"/>
      <c r="D183" s="7"/>
      <c r="E183" s="7"/>
      <c r="F183" s="7"/>
      <c r="G183" s="7"/>
      <c r="H183" s="30"/>
      <c r="I183" s="30"/>
    </row>
    <row r="184" spans="1:9" s="26" customFormat="1" ht="22.5" customHeight="1">
      <c r="A184" s="536" t="s">
        <v>358</v>
      </c>
      <c r="B184" s="536"/>
      <c r="C184" s="28"/>
      <c r="D184" s="28"/>
      <c r="E184" s="28"/>
      <c r="F184" s="14"/>
      <c r="G184" s="7"/>
      <c r="H184" s="30"/>
      <c r="I184" s="30"/>
    </row>
    <row r="185" spans="1:9" s="26" customFormat="1" ht="22.5" customHeight="1">
      <c r="A185" s="536" t="s">
        <v>543</v>
      </c>
      <c r="B185" s="536"/>
      <c r="C185" s="536"/>
      <c r="D185" s="536"/>
      <c r="E185" s="536"/>
      <c r="F185" s="14"/>
      <c r="G185" s="7"/>
      <c r="H185" s="30"/>
      <c r="I185" s="30"/>
    </row>
    <row r="186" spans="1:9" s="26" customFormat="1" ht="12.75" customHeight="1">
      <c r="A186" s="549" t="s">
        <v>170</v>
      </c>
      <c r="B186" s="549"/>
      <c r="C186" s="549"/>
      <c r="D186" s="549"/>
      <c r="E186" s="549"/>
      <c r="F186" s="549"/>
      <c r="G186" s="7"/>
      <c r="H186" s="30"/>
      <c r="I186" s="30"/>
    </row>
    <row r="187" spans="1:9" s="32" customFormat="1" ht="30.75" customHeight="1">
      <c r="A187" s="58" t="s">
        <v>268</v>
      </c>
      <c r="B187" s="58" t="s">
        <v>265</v>
      </c>
      <c r="C187" s="58" t="s">
        <v>266</v>
      </c>
      <c r="D187" s="58" t="s">
        <v>289</v>
      </c>
      <c r="E187" s="70" t="s">
        <v>287</v>
      </c>
      <c r="F187" s="89"/>
      <c r="G187" s="89"/>
      <c r="H187" s="42"/>
      <c r="I187" s="31"/>
    </row>
    <row r="188" spans="1:9" s="32" customFormat="1" ht="12.75">
      <c r="A188" s="58">
        <v>1</v>
      </c>
      <c r="B188" s="58">
        <v>2</v>
      </c>
      <c r="C188" s="58">
        <v>3</v>
      </c>
      <c r="D188" s="58">
        <v>4</v>
      </c>
      <c r="E188" s="79">
        <v>5</v>
      </c>
      <c r="F188" s="80"/>
      <c r="G188" s="80"/>
      <c r="H188" s="31"/>
      <c r="I188" s="31"/>
    </row>
    <row r="189" spans="1:9" s="26" customFormat="1" ht="31.5">
      <c r="A189" s="61">
        <v>1</v>
      </c>
      <c r="B189" s="328" t="s">
        <v>489</v>
      </c>
      <c r="C189" s="335">
        <v>12</v>
      </c>
      <c r="D189" s="336">
        <v>1540</v>
      </c>
      <c r="E189" s="21">
        <f>C189*D189</f>
        <v>18480</v>
      </c>
      <c r="F189" s="18"/>
      <c r="G189" s="9"/>
      <c r="H189" s="30"/>
      <c r="I189" s="30"/>
    </row>
    <row r="190" spans="1:9" s="26" customFormat="1" ht="15.75">
      <c r="A190" s="61">
        <v>2</v>
      </c>
      <c r="B190" s="328" t="s">
        <v>490</v>
      </c>
      <c r="C190" s="335">
        <v>12</v>
      </c>
      <c r="D190" s="336">
        <v>10226.26</v>
      </c>
      <c r="E190" s="21">
        <f aca="true" t="shared" si="2" ref="E190:E218">C190*D190</f>
        <v>122715.12</v>
      </c>
      <c r="F190" s="18"/>
      <c r="G190" s="9"/>
      <c r="H190" s="30"/>
      <c r="I190" s="30"/>
    </row>
    <row r="191" spans="1:9" s="26" customFormat="1" ht="31.5">
      <c r="A191" s="61">
        <v>3</v>
      </c>
      <c r="B191" s="328" t="s">
        <v>491</v>
      </c>
      <c r="C191" s="335">
        <v>12</v>
      </c>
      <c r="D191" s="336">
        <v>9000</v>
      </c>
      <c r="E191" s="21">
        <f t="shared" si="2"/>
        <v>108000</v>
      </c>
      <c r="F191" s="18"/>
      <c r="G191" s="9"/>
      <c r="H191" s="30"/>
      <c r="I191" s="30"/>
    </row>
    <row r="192" spans="1:9" s="26" customFormat="1" ht="33.75" customHeight="1">
      <c r="A192" s="61">
        <v>4</v>
      </c>
      <c r="B192" s="328" t="s">
        <v>492</v>
      </c>
      <c r="C192" s="335">
        <v>12</v>
      </c>
      <c r="D192" s="336">
        <v>178239.6</v>
      </c>
      <c r="E192" s="21">
        <f t="shared" si="2"/>
        <v>2138875.2</v>
      </c>
      <c r="F192" s="18"/>
      <c r="G192" s="9"/>
      <c r="H192" s="30"/>
      <c r="I192" s="30"/>
    </row>
    <row r="193" spans="1:9" s="26" customFormat="1" ht="33.75" customHeight="1">
      <c r="A193" s="61">
        <v>5</v>
      </c>
      <c r="B193" s="328" t="s">
        <v>493</v>
      </c>
      <c r="C193" s="335">
        <v>12</v>
      </c>
      <c r="D193" s="336">
        <v>4226</v>
      </c>
      <c r="E193" s="21">
        <f t="shared" si="2"/>
        <v>50712</v>
      </c>
      <c r="F193" s="18"/>
      <c r="G193" s="9"/>
      <c r="H193" s="30"/>
      <c r="I193" s="30"/>
    </row>
    <row r="194" spans="1:9" s="26" customFormat="1" ht="31.5">
      <c r="A194" s="61">
        <v>6</v>
      </c>
      <c r="B194" s="328" t="s">
        <v>494</v>
      </c>
      <c r="C194" s="335">
        <v>12</v>
      </c>
      <c r="D194" s="336">
        <v>3586.8</v>
      </c>
      <c r="E194" s="21">
        <f t="shared" si="2"/>
        <v>43041.600000000006</v>
      </c>
      <c r="F194" s="18"/>
      <c r="G194" s="9"/>
      <c r="H194" s="30"/>
      <c r="I194" s="30"/>
    </row>
    <row r="195" spans="1:9" s="26" customFormat="1" ht="31.5">
      <c r="A195" s="61">
        <v>7</v>
      </c>
      <c r="B195" s="328" t="s">
        <v>495</v>
      </c>
      <c r="C195" s="335">
        <v>2</v>
      </c>
      <c r="D195" s="336">
        <v>12300.5</v>
      </c>
      <c r="E195" s="21">
        <f t="shared" si="2"/>
        <v>24601</v>
      </c>
      <c r="F195" s="18"/>
      <c r="G195" s="9"/>
      <c r="H195" s="30"/>
      <c r="I195" s="30"/>
    </row>
    <row r="196" spans="1:9" s="26" customFormat="1" ht="31.5">
      <c r="A196" s="61">
        <v>8</v>
      </c>
      <c r="B196" s="328" t="s">
        <v>496</v>
      </c>
      <c r="C196" s="335">
        <v>1</v>
      </c>
      <c r="D196" s="336">
        <v>159600</v>
      </c>
      <c r="E196" s="21">
        <f t="shared" si="2"/>
        <v>159600</v>
      </c>
      <c r="F196" s="104"/>
      <c r="G196" s="9"/>
      <c r="H196" s="30"/>
      <c r="I196" s="30"/>
    </row>
    <row r="197" spans="1:9" s="26" customFormat="1" ht="47.25">
      <c r="A197" s="61">
        <v>9</v>
      </c>
      <c r="B197" s="328" t="s">
        <v>497</v>
      </c>
      <c r="C197" s="335">
        <v>12</v>
      </c>
      <c r="D197" s="336">
        <v>4640</v>
      </c>
      <c r="E197" s="21">
        <f t="shared" si="2"/>
        <v>55680</v>
      </c>
      <c r="F197" s="104"/>
      <c r="G197" s="9"/>
      <c r="H197" s="30"/>
      <c r="I197" s="30"/>
    </row>
    <row r="198" spans="1:9" s="26" customFormat="1" ht="47.25">
      <c r="A198" s="61">
        <v>10</v>
      </c>
      <c r="B198" s="334" t="s">
        <v>498</v>
      </c>
      <c r="C198" s="335">
        <v>4</v>
      </c>
      <c r="D198" s="336">
        <v>68100</v>
      </c>
      <c r="E198" s="21">
        <f t="shared" si="2"/>
        <v>272400</v>
      </c>
      <c r="F198" s="18"/>
      <c r="G198" s="9"/>
      <c r="H198" s="30"/>
      <c r="I198" s="30"/>
    </row>
    <row r="199" spans="1:9" s="26" customFormat="1" ht="31.5">
      <c r="A199" s="61">
        <v>11</v>
      </c>
      <c r="B199" s="334" t="s">
        <v>499</v>
      </c>
      <c r="C199" s="335">
        <v>1</v>
      </c>
      <c r="D199" s="336">
        <v>10043.91</v>
      </c>
      <c r="E199" s="21">
        <f t="shared" si="2"/>
        <v>10043.91</v>
      </c>
      <c r="F199" s="18"/>
      <c r="G199" s="9"/>
      <c r="H199" s="30"/>
      <c r="I199" s="30"/>
    </row>
    <row r="200" spans="1:9" s="26" customFormat="1" ht="20.25" customHeight="1">
      <c r="A200" s="61">
        <v>12</v>
      </c>
      <c r="B200" s="334" t="s">
        <v>500</v>
      </c>
      <c r="C200" s="335">
        <v>1</v>
      </c>
      <c r="D200" s="337">
        <v>1000</v>
      </c>
      <c r="E200" s="21">
        <f t="shared" si="2"/>
        <v>1000</v>
      </c>
      <c r="F200" s="18"/>
      <c r="G200" s="9"/>
      <c r="H200" s="30"/>
      <c r="I200" s="30"/>
    </row>
    <row r="201" spans="1:9" s="26" customFormat="1" ht="22.5" customHeight="1">
      <c r="A201" s="61">
        <v>13</v>
      </c>
      <c r="B201" s="334" t="s">
        <v>501</v>
      </c>
      <c r="C201" s="335">
        <v>1</v>
      </c>
      <c r="D201" s="338">
        <v>100</v>
      </c>
      <c r="E201" s="21">
        <f t="shared" si="2"/>
        <v>100</v>
      </c>
      <c r="F201" s="18"/>
      <c r="G201" s="9"/>
      <c r="H201" s="30"/>
      <c r="I201" s="30"/>
    </row>
    <row r="202" spans="1:9" s="26" customFormat="1" ht="21.75" customHeight="1">
      <c r="A202" s="61">
        <v>14</v>
      </c>
      <c r="B202" s="334" t="s">
        <v>502</v>
      </c>
      <c r="C202" s="335">
        <v>1</v>
      </c>
      <c r="D202" s="337">
        <v>400</v>
      </c>
      <c r="E202" s="21">
        <f t="shared" si="2"/>
        <v>400</v>
      </c>
      <c r="F202" s="18"/>
      <c r="G202" s="9"/>
      <c r="H202" s="30"/>
      <c r="I202" s="30"/>
    </row>
    <row r="203" spans="1:9" s="26" customFormat="1" ht="31.5">
      <c r="A203" s="61">
        <v>15</v>
      </c>
      <c r="B203" s="334" t="s">
        <v>503</v>
      </c>
      <c r="C203" s="335">
        <v>1</v>
      </c>
      <c r="D203" s="336">
        <v>7500</v>
      </c>
      <c r="E203" s="21">
        <f t="shared" si="2"/>
        <v>7500</v>
      </c>
      <c r="F203" s="18"/>
      <c r="G203" s="9"/>
      <c r="H203" s="30"/>
      <c r="I203" s="30"/>
    </row>
    <row r="204" spans="1:9" s="26" customFormat="1" ht="65.25" customHeight="1">
      <c r="A204" s="61">
        <v>16</v>
      </c>
      <c r="B204" s="334" t="s">
        <v>504</v>
      </c>
      <c r="C204" s="335">
        <v>1</v>
      </c>
      <c r="D204" s="337">
        <v>10000</v>
      </c>
      <c r="E204" s="21">
        <f t="shared" si="2"/>
        <v>10000</v>
      </c>
      <c r="F204" s="18"/>
      <c r="G204" s="9"/>
      <c r="H204" s="30"/>
      <c r="I204" s="30"/>
    </row>
    <row r="205" spans="1:9" s="26" customFormat="1" ht="47.25">
      <c r="A205" s="61">
        <v>17</v>
      </c>
      <c r="B205" s="334" t="s">
        <v>505</v>
      </c>
      <c r="C205" s="335">
        <v>1</v>
      </c>
      <c r="D205" s="336">
        <v>4382.41</v>
      </c>
      <c r="E205" s="21">
        <f t="shared" si="2"/>
        <v>4382.41</v>
      </c>
      <c r="F205" s="18"/>
      <c r="G205" s="9"/>
      <c r="H205" s="30"/>
      <c r="I205" s="30"/>
    </row>
    <row r="206" spans="1:9" s="26" customFormat="1" ht="15.75">
      <c r="A206" s="61">
        <v>18</v>
      </c>
      <c r="B206" s="334" t="s">
        <v>506</v>
      </c>
      <c r="C206" s="335">
        <v>1</v>
      </c>
      <c r="D206" s="336">
        <v>13116</v>
      </c>
      <c r="E206" s="21">
        <f t="shared" si="2"/>
        <v>13116</v>
      </c>
      <c r="F206" s="18"/>
      <c r="G206" s="9"/>
      <c r="H206" s="30"/>
      <c r="I206" s="30"/>
    </row>
    <row r="207" spans="1:9" s="26" customFormat="1" ht="31.5">
      <c r="A207" s="61">
        <v>19</v>
      </c>
      <c r="B207" s="334" t="s">
        <v>507</v>
      </c>
      <c r="C207" s="335">
        <v>1</v>
      </c>
      <c r="D207" s="336">
        <v>10675</v>
      </c>
      <c r="E207" s="21">
        <f t="shared" si="2"/>
        <v>10675</v>
      </c>
      <c r="F207" s="18"/>
      <c r="G207" s="9"/>
      <c r="H207" s="30"/>
      <c r="I207" s="30"/>
    </row>
    <row r="208" spans="1:9" s="26" customFormat="1" ht="31.5">
      <c r="A208" s="61">
        <v>20</v>
      </c>
      <c r="B208" s="334" t="s">
        <v>508</v>
      </c>
      <c r="C208" s="335">
        <v>1</v>
      </c>
      <c r="D208" s="336">
        <v>468</v>
      </c>
      <c r="E208" s="21">
        <f t="shared" si="2"/>
        <v>468</v>
      </c>
      <c r="F208" s="18"/>
      <c r="G208" s="9"/>
      <c r="H208" s="30"/>
      <c r="I208" s="30"/>
    </row>
    <row r="209" spans="1:9" s="26" customFormat="1" ht="15.75">
      <c r="A209" s="61">
        <v>21</v>
      </c>
      <c r="B209" s="334" t="s">
        <v>509</v>
      </c>
      <c r="C209" s="335">
        <v>12</v>
      </c>
      <c r="D209" s="336">
        <v>166</v>
      </c>
      <c r="E209" s="21">
        <f t="shared" si="2"/>
        <v>1992</v>
      </c>
      <c r="F209" s="18"/>
      <c r="G209" s="9"/>
      <c r="H209" s="30"/>
      <c r="I209" s="30"/>
    </row>
    <row r="210" spans="1:9" s="26" customFormat="1" ht="63">
      <c r="A210" s="61">
        <v>22</v>
      </c>
      <c r="B210" s="334" t="s">
        <v>510</v>
      </c>
      <c r="C210" s="335">
        <v>1</v>
      </c>
      <c r="D210" s="336">
        <v>27059</v>
      </c>
      <c r="E210" s="21">
        <f t="shared" si="2"/>
        <v>27059</v>
      </c>
      <c r="F210" s="18"/>
      <c r="G210" s="9"/>
      <c r="H210" s="30"/>
      <c r="I210" s="30"/>
    </row>
    <row r="211" spans="1:9" s="26" customFormat="1" ht="15.75">
      <c r="A211" s="61">
        <v>23</v>
      </c>
      <c r="B211" s="334" t="s">
        <v>511</v>
      </c>
      <c r="C211" s="335">
        <v>1</v>
      </c>
      <c r="D211" s="336">
        <v>7900</v>
      </c>
      <c r="E211" s="21">
        <f t="shared" si="2"/>
        <v>7900</v>
      </c>
      <c r="F211" s="18"/>
      <c r="G211" s="9"/>
      <c r="H211" s="30"/>
      <c r="I211" s="30"/>
    </row>
    <row r="212" spans="1:9" s="26" customFormat="1" ht="31.5">
      <c r="A212" s="61">
        <v>24</v>
      </c>
      <c r="B212" s="334" t="s">
        <v>512</v>
      </c>
      <c r="C212" s="335">
        <v>1</v>
      </c>
      <c r="D212" s="336">
        <v>3000</v>
      </c>
      <c r="E212" s="21">
        <f t="shared" si="2"/>
        <v>3000</v>
      </c>
      <c r="F212" s="18"/>
      <c r="G212" s="9"/>
      <c r="H212" s="30"/>
      <c r="I212" s="30"/>
    </row>
    <row r="213" spans="1:9" s="26" customFormat="1" ht="47.25">
      <c r="A213" s="61">
        <v>25</v>
      </c>
      <c r="B213" s="334" t="s">
        <v>513</v>
      </c>
      <c r="C213" s="335">
        <v>1</v>
      </c>
      <c r="D213" s="336">
        <v>2950</v>
      </c>
      <c r="E213" s="21">
        <f t="shared" si="2"/>
        <v>2950</v>
      </c>
      <c r="F213" s="18"/>
      <c r="G213" s="9"/>
      <c r="H213" s="30"/>
      <c r="I213" s="30"/>
    </row>
    <row r="214" spans="1:9" s="26" customFormat="1" ht="31.5">
      <c r="A214" s="61">
        <v>26</v>
      </c>
      <c r="B214" s="334" t="s">
        <v>514</v>
      </c>
      <c r="C214" s="335">
        <v>1</v>
      </c>
      <c r="D214" s="336">
        <v>1990</v>
      </c>
      <c r="E214" s="21">
        <f t="shared" si="2"/>
        <v>1990</v>
      </c>
      <c r="F214" s="18"/>
      <c r="G214" s="9"/>
      <c r="H214" s="30"/>
      <c r="I214" s="30"/>
    </row>
    <row r="215" spans="1:9" s="26" customFormat="1" ht="63">
      <c r="A215" s="61">
        <v>27</v>
      </c>
      <c r="B215" s="334" t="s">
        <v>470</v>
      </c>
      <c r="C215" s="335">
        <v>4</v>
      </c>
      <c r="D215" s="336">
        <v>3277</v>
      </c>
      <c r="E215" s="21">
        <f t="shared" si="2"/>
        <v>13108</v>
      </c>
      <c r="F215" s="18"/>
      <c r="G215" s="9"/>
      <c r="H215" s="30"/>
      <c r="I215" s="30"/>
    </row>
    <row r="216" spans="1:9" s="26" customFormat="1" ht="78.75">
      <c r="A216" s="61">
        <v>28</v>
      </c>
      <c r="B216" s="334" t="s">
        <v>515</v>
      </c>
      <c r="C216" s="335">
        <v>1</v>
      </c>
      <c r="D216" s="336">
        <v>88751.76</v>
      </c>
      <c r="E216" s="21">
        <f t="shared" si="2"/>
        <v>88751.76</v>
      </c>
      <c r="F216" s="18"/>
      <c r="G216" s="9"/>
      <c r="H216" s="30"/>
      <c r="I216" s="30"/>
    </row>
    <row r="217" spans="1:9" s="26" customFormat="1" ht="15.75">
      <c r="A217" s="61">
        <v>29</v>
      </c>
      <c r="B217" s="334" t="s">
        <v>516</v>
      </c>
      <c r="C217" s="335">
        <v>1</v>
      </c>
      <c r="D217" s="336">
        <v>26672</v>
      </c>
      <c r="E217" s="21">
        <f t="shared" si="2"/>
        <v>26672</v>
      </c>
      <c r="F217" s="18"/>
      <c r="G217" s="9"/>
      <c r="H217" s="30"/>
      <c r="I217" s="30"/>
    </row>
    <row r="218" spans="1:9" s="26" customFormat="1" ht="15.75">
      <c r="A218" s="61">
        <v>30</v>
      </c>
      <c r="B218" s="334" t="s">
        <v>517</v>
      </c>
      <c r="C218" s="335">
        <v>35</v>
      </c>
      <c r="D218" s="337">
        <v>1500</v>
      </c>
      <c r="E218" s="21">
        <f t="shared" si="2"/>
        <v>52500</v>
      </c>
      <c r="F218" s="18"/>
      <c r="G218" s="9"/>
      <c r="H218" s="30"/>
      <c r="I218" s="30"/>
    </row>
    <row r="219" spans="1:9" s="38" customFormat="1" ht="20.25" customHeight="1">
      <c r="A219" s="553" t="s">
        <v>405</v>
      </c>
      <c r="B219" s="554"/>
      <c r="C219" s="248" t="s">
        <v>141</v>
      </c>
      <c r="D219" s="76" t="s">
        <v>275</v>
      </c>
      <c r="E219" s="76">
        <f>SUM(E189:E218)</f>
        <v>3277713.0000000005</v>
      </c>
      <c r="F219" s="84"/>
      <c r="G219" s="12"/>
      <c r="H219" s="46"/>
      <c r="I219" s="46"/>
    </row>
    <row r="220" spans="1:9" s="26" customFormat="1" ht="3" customHeight="1">
      <c r="A220" s="59"/>
      <c r="B220" s="14"/>
      <c r="C220" s="14"/>
      <c r="D220" s="14"/>
      <c r="E220" s="14"/>
      <c r="F220" s="14"/>
      <c r="G220" s="7"/>
      <c r="H220" s="30"/>
      <c r="I220" s="30"/>
    </row>
    <row r="221" spans="1:9" s="26" customFormat="1" ht="20.25" customHeight="1">
      <c r="A221" s="536" t="s">
        <v>359</v>
      </c>
      <c r="B221" s="536"/>
      <c r="C221" s="28"/>
      <c r="D221" s="28"/>
      <c r="E221" s="28"/>
      <c r="F221" s="14"/>
      <c r="G221" s="7"/>
      <c r="H221" s="30"/>
      <c r="I221" s="30"/>
    </row>
    <row r="222" spans="1:9" s="26" customFormat="1" ht="20.25" customHeight="1">
      <c r="A222" s="536" t="s">
        <v>546</v>
      </c>
      <c r="B222" s="536"/>
      <c r="C222" s="536"/>
      <c r="D222" s="536"/>
      <c r="E222" s="536"/>
      <c r="F222" s="14"/>
      <c r="G222" s="7"/>
      <c r="H222" s="30"/>
      <c r="I222" s="30"/>
    </row>
    <row r="223" spans="1:9" s="26" customFormat="1" ht="15" customHeight="1">
      <c r="A223" s="549" t="s">
        <v>340</v>
      </c>
      <c r="B223" s="569"/>
      <c r="C223" s="569"/>
      <c r="D223" s="569"/>
      <c r="E223" s="569"/>
      <c r="F223" s="569"/>
      <c r="G223" s="7"/>
      <c r="H223" s="30"/>
      <c r="I223" s="30"/>
    </row>
    <row r="224" spans="1:9" s="32" customFormat="1" ht="27.75" customHeight="1">
      <c r="A224" s="58" t="s">
        <v>268</v>
      </c>
      <c r="B224" s="58" t="s">
        <v>265</v>
      </c>
      <c r="C224" s="58" t="s">
        <v>266</v>
      </c>
      <c r="D224" s="70" t="s">
        <v>309</v>
      </c>
      <c r="E224" s="70" t="s">
        <v>287</v>
      </c>
      <c r="F224" s="89"/>
      <c r="G224" s="8"/>
      <c r="H224" s="31"/>
      <c r="I224" s="31"/>
    </row>
    <row r="225" spans="1:9" s="32" customFormat="1" ht="12.75">
      <c r="A225" s="58">
        <v>1</v>
      </c>
      <c r="B225" s="58">
        <v>2</v>
      </c>
      <c r="C225" s="58">
        <v>3</v>
      </c>
      <c r="D225" s="58">
        <v>4</v>
      </c>
      <c r="E225" s="58">
        <v>5</v>
      </c>
      <c r="F225" s="80"/>
      <c r="G225" s="8"/>
      <c r="H225" s="31"/>
      <c r="I225" s="31"/>
    </row>
    <row r="226" spans="1:9" s="32" customFormat="1" ht="15.75">
      <c r="A226" s="58">
        <v>1</v>
      </c>
      <c r="B226" s="308" t="s">
        <v>518</v>
      </c>
      <c r="C226" s="362">
        <v>3</v>
      </c>
      <c r="D226" s="362">
        <v>20000</v>
      </c>
      <c r="E226" s="230">
        <f>C226*D226</f>
        <v>60000</v>
      </c>
      <c r="F226" s="80"/>
      <c r="G226" s="8"/>
      <c r="H226" s="31"/>
      <c r="I226" s="31"/>
    </row>
    <row r="227" spans="1:9" s="32" customFormat="1" ht="15.75">
      <c r="A227" s="58">
        <v>2</v>
      </c>
      <c r="B227" s="308" t="s">
        <v>519</v>
      </c>
      <c r="C227" s="362">
        <v>30</v>
      </c>
      <c r="D227" s="362">
        <v>7000</v>
      </c>
      <c r="E227" s="230">
        <f>C227*D227</f>
        <v>210000</v>
      </c>
      <c r="F227" s="80"/>
      <c r="G227" s="8"/>
      <c r="H227" s="31"/>
      <c r="I227" s="31"/>
    </row>
    <row r="228" spans="1:9" s="32" customFormat="1" ht="15.75">
      <c r="A228" s="58">
        <v>3</v>
      </c>
      <c r="B228" s="308" t="s">
        <v>520</v>
      </c>
      <c r="C228" s="362">
        <v>3</v>
      </c>
      <c r="D228" s="362">
        <v>10000</v>
      </c>
      <c r="E228" s="230">
        <f>C228*D228</f>
        <v>30000</v>
      </c>
      <c r="F228" s="80"/>
      <c r="G228" s="8"/>
      <c r="H228" s="31"/>
      <c r="I228" s="31"/>
    </row>
    <row r="229" spans="1:9" s="26" customFormat="1" ht="23.25" customHeight="1">
      <c r="A229" s="550" t="s">
        <v>361</v>
      </c>
      <c r="B229" s="550"/>
      <c r="C229" s="21">
        <f>SUM(C226:C228)</f>
        <v>36</v>
      </c>
      <c r="D229" s="21" t="s">
        <v>275</v>
      </c>
      <c r="E229" s="76">
        <f>SUM(E226:E228)</f>
        <v>300000</v>
      </c>
      <c r="F229" s="84"/>
      <c r="G229" s="7"/>
      <c r="H229" s="30"/>
      <c r="I229" s="30"/>
    </row>
    <row r="230" spans="1:9" s="26" customFormat="1" ht="26.25" customHeight="1">
      <c r="A230" s="536" t="s">
        <v>360</v>
      </c>
      <c r="B230" s="536"/>
      <c r="C230" s="28"/>
      <c r="D230" s="28"/>
      <c r="E230" s="28"/>
      <c r="F230" s="14"/>
      <c r="G230" s="7"/>
      <c r="H230" s="30"/>
      <c r="I230" s="30"/>
    </row>
    <row r="231" spans="1:9" s="26" customFormat="1" ht="21" customHeight="1">
      <c r="A231" s="572" t="s">
        <v>542</v>
      </c>
      <c r="B231" s="536"/>
      <c r="C231" s="536"/>
      <c r="D231" s="536"/>
      <c r="E231" s="536"/>
      <c r="F231" s="573"/>
      <c r="G231" s="7"/>
      <c r="H231" s="30"/>
      <c r="I231" s="30"/>
    </row>
    <row r="232" spans="1:9" s="26" customFormat="1" ht="16.5" customHeight="1">
      <c r="A232" s="365"/>
      <c r="B232" s="365"/>
      <c r="C232" s="365"/>
      <c r="D232" s="365"/>
      <c r="E232" s="365"/>
      <c r="F232" s="14"/>
      <c r="G232" s="7"/>
      <c r="H232" s="30"/>
      <c r="I232" s="30"/>
    </row>
    <row r="233" spans="1:9" s="26" customFormat="1" ht="16.5" customHeight="1">
      <c r="A233" s="569" t="s">
        <v>341</v>
      </c>
      <c r="B233" s="569"/>
      <c r="C233" s="569"/>
      <c r="D233" s="569"/>
      <c r="E233" s="569"/>
      <c r="F233" s="569"/>
      <c r="G233" s="7"/>
      <c r="H233" s="30"/>
      <c r="I233" s="30"/>
    </row>
    <row r="234" spans="1:9" s="32" customFormat="1" ht="28.5" customHeight="1">
      <c r="A234" s="58" t="s">
        <v>268</v>
      </c>
      <c r="B234" s="58" t="s">
        <v>265</v>
      </c>
      <c r="C234" s="58" t="s">
        <v>266</v>
      </c>
      <c r="D234" s="70" t="s">
        <v>309</v>
      </c>
      <c r="E234" s="70" t="s">
        <v>152</v>
      </c>
      <c r="F234" s="89"/>
      <c r="G234" s="80"/>
      <c r="H234" s="31"/>
      <c r="I234" s="31"/>
    </row>
    <row r="235" spans="1:9" s="26" customFormat="1" ht="12.75">
      <c r="A235" s="252">
        <v>1</v>
      </c>
      <c r="B235" s="250">
        <v>2</v>
      </c>
      <c r="C235" s="250">
        <v>3</v>
      </c>
      <c r="D235" s="250">
        <v>4</v>
      </c>
      <c r="E235" s="250">
        <v>5</v>
      </c>
      <c r="F235" s="249"/>
      <c r="G235" s="9"/>
      <c r="H235" s="30"/>
      <c r="I235" s="30"/>
    </row>
    <row r="236" spans="1:9" s="26" customFormat="1" ht="15.75">
      <c r="A236" s="317">
        <v>1</v>
      </c>
      <c r="B236" s="308" t="s">
        <v>521</v>
      </c>
      <c r="C236" s="353">
        <v>42787.35</v>
      </c>
      <c r="D236" s="359">
        <v>63.36</v>
      </c>
      <c r="E236" s="360">
        <v>2861006</v>
      </c>
      <c r="F236" s="103"/>
      <c r="G236" s="9"/>
      <c r="H236" s="30"/>
      <c r="I236" s="30"/>
    </row>
    <row r="237" spans="1:9" s="26" customFormat="1" ht="15.75">
      <c r="A237" s="317">
        <v>2</v>
      </c>
      <c r="B237" s="308" t="s">
        <v>522</v>
      </c>
      <c r="C237" s="353">
        <v>3308.5</v>
      </c>
      <c r="D237" s="359">
        <v>290.83</v>
      </c>
      <c r="E237" s="360">
        <f>C237*D237</f>
        <v>962211.0549999999</v>
      </c>
      <c r="F237" s="103"/>
      <c r="G237" s="9"/>
      <c r="H237" s="30"/>
      <c r="I237" s="30"/>
    </row>
    <row r="238" spans="1:9" s="26" customFormat="1" ht="15.75">
      <c r="A238" s="317">
        <v>3</v>
      </c>
      <c r="B238" s="308" t="s">
        <v>523</v>
      </c>
      <c r="C238" s="353">
        <v>3057</v>
      </c>
      <c r="D238" s="359">
        <v>40.36637226</v>
      </c>
      <c r="E238" s="360">
        <f>C238*D238</f>
        <v>123399.99999882</v>
      </c>
      <c r="F238" s="103"/>
      <c r="G238" s="9"/>
      <c r="H238" s="30"/>
      <c r="I238" s="30"/>
    </row>
    <row r="239" spans="1:9" s="26" customFormat="1" ht="15.75">
      <c r="A239" s="317">
        <v>4</v>
      </c>
      <c r="B239" s="361" t="s">
        <v>524</v>
      </c>
      <c r="C239" s="353">
        <v>4315</v>
      </c>
      <c r="D239" s="359">
        <v>40.764774</v>
      </c>
      <c r="E239" s="360">
        <f>C239*D239</f>
        <v>175899.99981</v>
      </c>
      <c r="F239" s="103"/>
      <c r="G239" s="251"/>
      <c r="H239" s="255"/>
      <c r="I239" s="30"/>
    </row>
    <row r="240" spans="1:9" s="26" customFormat="1" ht="15.75">
      <c r="A240" s="317">
        <v>5</v>
      </c>
      <c r="B240" s="308" t="s">
        <v>525</v>
      </c>
      <c r="C240" s="353">
        <v>1993.34</v>
      </c>
      <c r="D240" s="359">
        <v>52.9</v>
      </c>
      <c r="E240" s="360">
        <f>C240*D240</f>
        <v>105447.68599999999</v>
      </c>
      <c r="F240" s="103"/>
      <c r="G240" s="9"/>
      <c r="H240" s="30"/>
      <c r="I240" s="30"/>
    </row>
    <row r="241" spans="1:9" s="26" customFormat="1" ht="15.75">
      <c r="A241" s="317">
        <v>6</v>
      </c>
      <c r="B241" s="308" t="s">
        <v>526</v>
      </c>
      <c r="C241" s="353">
        <v>8835</v>
      </c>
      <c r="D241" s="359">
        <v>23.11</v>
      </c>
      <c r="E241" s="360">
        <f>C241*D241</f>
        <v>204176.85</v>
      </c>
      <c r="F241" s="103"/>
      <c r="G241" s="9"/>
      <c r="H241" s="30"/>
      <c r="I241" s="30"/>
    </row>
    <row r="242" spans="1:9" s="26" customFormat="1" ht="15.75">
      <c r="A242" s="317">
        <v>7</v>
      </c>
      <c r="B242" s="328" t="s">
        <v>527</v>
      </c>
      <c r="C242" s="353">
        <v>200</v>
      </c>
      <c r="D242" s="359">
        <v>1401.97</v>
      </c>
      <c r="E242" s="360">
        <f>C242*D242+0.41</f>
        <v>280394.41</v>
      </c>
      <c r="F242" s="103"/>
      <c r="G242" s="9"/>
      <c r="H242" s="30"/>
      <c r="I242" s="30"/>
    </row>
    <row r="243" spans="1:9" s="38" customFormat="1" ht="19.5" customHeight="1">
      <c r="A243" s="550" t="s">
        <v>310</v>
      </c>
      <c r="B243" s="550"/>
      <c r="C243" s="345">
        <f>SUM(C236:C242)</f>
        <v>64496.189999999995</v>
      </c>
      <c r="D243" s="81" t="s">
        <v>275</v>
      </c>
      <c r="E243" s="339">
        <f>SUM(E236:E242)</f>
        <v>4712536.000808819</v>
      </c>
      <c r="F243" s="84"/>
      <c r="G243" s="12"/>
      <c r="H243" s="46"/>
      <c r="I243" s="46"/>
    </row>
    <row r="244" spans="1:9" s="38" customFormat="1" ht="27" customHeight="1">
      <c r="A244" s="98"/>
      <c r="B244" s="98"/>
      <c r="C244" s="82"/>
      <c r="D244" s="82"/>
      <c r="E244" s="84"/>
      <c r="F244" s="84"/>
      <c r="G244" s="84"/>
      <c r="H244" s="39"/>
      <c r="I244" s="46"/>
    </row>
    <row r="245" spans="1:9" s="41" customFormat="1" ht="42" customHeight="1">
      <c r="A245" s="570" t="s">
        <v>528</v>
      </c>
      <c r="B245" s="570"/>
      <c r="C245" s="340"/>
      <c r="D245" s="341"/>
      <c r="E245" s="571" t="s">
        <v>407</v>
      </c>
      <c r="F245" s="571"/>
      <c r="G245" s="88"/>
      <c r="H245" s="257"/>
      <c r="I245" s="257"/>
    </row>
    <row r="246" spans="1:9" s="41" customFormat="1" ht="10.5" customHeight="1">
      <c r="A246" s="342"/>
      <c r="B246" s="342"/>
      <c r="C246" s="343" t="s">
        <v>248</v>
      </c>
      <c r="D246" s="343"/>
      <c r="E246" s="574" t="s">
        <v>249</v>
      </c>
      <c r="F246" s="574"/>
      <c r="G246" s="88"/>
      <c r="H246" s="257"/>
      <c r="I246" s="257"/>
    </row>
    <row r="247" spans="1:9" s="41" customFormat="1" ht="34.5" customHeight="1">
      <c r="A247" s="575" t="s">
        <v>529</v>
      </c>
      <c r="B247" s="575"/>
      <c r="C247" s="340"/>
      <c r="D247" s="341"/>
      <c r="E247" s="571" t="s">
        <v>530</v>
      </c>
      <c r="F247" s="571"/>
      <c r="G247" s="88"/>
      <c r="H247" s="257"/>
      <c r="I247" s="257"/>
    </row>
    <row r="248" spans="1:9" s="41" customFormat="1" ht="10.5" customHeight="1">
      <c r="A248" s="342"/>
      <c r="B248" s="342"/>
      <c r="C248" s="343" t="s">
        <v>248</v>
      </c>
      <c r="D248" s="343"/>
      <c r="E248" s="574" t="s">
        <v>249</v>
      </c>
      <c r="F248" s="574"/>
      <c r="G248" s="88"/>
      <c r="H248" s="257"/>
      <c r="I248" s="257"/>
    </row>
    <row r="249" spans="1:9" s="41" customFormat="1" ht="32.25" customHeight="1">
      <c r="A249" s="575" t="s">
        <v>531</v>
      </c>
      <c r="B249" s="575"/>
      <c r="C249" s="340"/>
      <c r="D249" s="341"/>
      <c r="E249" s="571" t="s">
        <v>530</v>
      </c>
      <c r="F249" s="571"/>
      <c r="G249" s="88"/>
      <c r="H249" s="257"/>
      <c r="I249" s="257"/>
    </row>
    <row r="250" spans="1:9" s="41" customFormat="1" ht="41.25" customHeight="1">
      <c r="A250" s="575" t="s">
        <v>532</v>
      </c>
      <c r="B250" s="575"/>
      <c r="C250" s="343" t="s">
        <v>248</v>
      </c>
      <c r="D250" s="343"/>
      <c r="E250" s="574" t="s">
        <v>249</v>
      </c>
      <c r="F250" s="574"/>
      <c r="G250" s="88"/>
      <c r="H250" s="257"/>
      <c r="I250" s="257"/>
    </row>
    <row r="251" spans="1:9" s="41" customFormat="1" ht="30.75" customHeight="1">
      <c r="A251" s="576" t="s">
        <v>550</v>
      </c>
      <c r="B251" s="577"/>
      <c r="C251" s="577"/>
      <c r="D251" s="578"/>
      <c r="E251" s="578"/>
      <c r="F251" s="344"/>
      <c r="G251" s="88"/>
      <c r="H251" s="257"/>
      <c r="I251" s="257"/>
    </row>
    <row r="252" spans="1:9" ht="8.25" customHeight="1">
      <c r="A252" s="85"/>
      <c r="B252" s="85"/>
      <c r="C252" s="85"/>
      <c r="D252" s="85"/>
      <c r="E252" s="85"/>
      <c r="F252" s="85"/>
      <c r="G252" s="86"/>
      <c r="H252" s="256"/>
      <c r="I252" s="256"/>
    </row>
    <row r="253" spans="1:9" ht="14.25" customHeight="1">
      <c r="A253" s="579"/>
      <c r="B253" s="579"/>
      <c r="C253" s="580"/>
      <c r="D253" s="580"/>
      <c r="E253" s="87"/>
      <c r="F253" s="580"/>
      <c r="G253" s="86"/>
      <c r="H253" s="256"/>
      <c r="I253" s="256"/>
    </row>
    <row r="254" spans="1:9" s="41" customFormat="1" ht="15.75">
      <c r="A254" s="87"/>
      <c r="B254" s="258"/>
      <c r="C254" s="580"/>
      <c r="D254" s="580"/>
      <c r="E254" s="87"/>
      <c r="F254" s="580"/>
      <c r="G254" s="88"/>
      <c r="H254" s="257"/>
      <c r="I254" s="257"/>
    </row>
    <row r="255" spans="2:9" ht="12.75">
      <c r="B255" s="256"/>
      <c r="C255" s="256"/>
      <c r="D255" s="256"/>
      <c r="E255" s="256"/>
      <c r="F255" s="256"/>
      <c r="H255" s="256"/>
      <c r="I255" s="256"/>
    </row>
    <row r="256" spans="2:9" ht="12.75">
      <c r="B256" s="256"/>
      <c r="C256" s="256"/>
      <c r="D256" s="256"/>
      <c r="E256" s="256"/>
      <c r="F256" s="256"/>
      <c r="H256" s="256"/>
      <c r="I256" s="256"/>
    </row>
    <row r="257" spans="8:9" ht="12.75">
      <c r="H257" s="256"/>
      <c r="I257" s="256"/>
    </row>
  </sheetData>
  <sheetProtection/>
  <mergeCells count="115">
    <mergeCell ref="A247:B247"/>
    <mergeCell ref="A250:B250"/>
    <mergeCell ref="E250:F250"/>
    <mergeCell ref="A251:E251"/>
    <mergeCell ref="A253:B253"/>
    <mergeCell ref="C253:D254"/>
    <mergeCell ref="F253:F254"/>
    <mergeCell ref="E249:F249"/>
    <mergeCell ref="E248:F248"/>
    <mergeCell ref="A249:B249"/>
    <mergeCell ref="A231:F231"/>
    <mergeCell ref="A233:F233"/>
    <mergeCell ref="A243:B243"/>
    <mergeCell ref="A245:B245"/>
    <mergeCell ref="A230:B230"/>
    <mergeCell ref="A223:F223"/>
    <mergeCell ref="E245:F245"/>
    <mergeCell ref="A222:E222"/>
    <mergeCell ref="A150:B150"/>
    <mergeCell ref="A152:F152"/>
    <mergeCell ref="A181:B181"/>
    <mergeCell ref="A125:F125"/>
    <mergeCell ref="A134:B134"/>
    <mergeCell ref="I11:I13"/>
    <mergeCell ref="E12:G12"/>
    <mergeCell ref="A19:B19"/>
    <mergeCell ref="D12:D13"/>
    <mergeCell ref="A11:A13"/>
    <mergeCell ref="C11:C13"/>
    <mergeCell ref="D11:G11"/>
    <mergeCell ref="E247:F247"/>
    <mergeCell ref="A229:B229"/>
    <mergeCell ref="A221:B221"/>
    <mergeCell ref="A182:B182"/>
    <mergeCell ref="A108:F108"/>
    <mergeCell ref="H11:H13"/>
    <mergeCell ref="A124:E124"/>
    <mergeCell ref="A135:E135"/>
    <mergeCell ref="A151:E151"/>
    <mergeCell ref="A185:E185"/>
    <mergeCell ref="C107:F107"/>
    <mergeCell ref="A106:F106"/>
    <mergeCell ref="C98:F98"/>
    <mergeCell ref="A96:B96"/>
    <mergeCell ref="A98:B98"/>
    <mergeCell ref="A123:B123"/>
    <mergeCell ref="A110:F110"/>
    <mergeCell ref="A122:B122"/>
    <mergeCell ref="A99:B99"/>
    <mergeCell ref="A101:F101"/>
    <mergeCell ref="A136:F136"/>
    <mergeCell ref="A20:B20"/>
    <mergeCell ref="C24:D24"/>
    <mergeCell ref="C25:D25"/>
    <mergeCell ref="A43:B43"/>
    <mergeCell ref="A74:B74"/>
    <mergeCell ref="A107:B107"/>
    <mergeCell ref="A31:B31"/>
    <mergeCell ref="A60:B60"/>
    <mergeCell ref="A86:B86"/>
    <mergeCell ref="A10:F10"/>
    <mergeCell ref="A100:F100"/>
    <mergeCell ref="A45:F45"/>
    <mergeCell ref="A62:F62"/>
    <mergeCell ref="A63:F63"/>
    <mergeCell ref="A59:F59"/>
    <mergeCell ref="A87:F87"/>
    <mergeCell ref="C85:F85"/>
    <mergeCell ref="A88:F88"/>
    <mergeCell ref="A8:B8"/>
    <mergeCell ref="A9:F9"/>
    <mergeCell ref="A21:B21"/>
    <mergeCell ref="A83:B83"/>
    <mergeCell ref="A44:F44"/>
    <mergeCell ref="A61:B61"/>
    <mergeCell ref="A82:B82"/>
    <mergeCell ref="A40:B40"/>
    <mergeCell ref="B11:B13"/>
    <mergeCell ref="C42:F42"/>
    <mergeCell ref="A1:G1"/>
    <mergeCell ref="A2:G2"/>
    <mergeCell ref="A4:F4"/>
    <mergeCell ref="A6:F6"/>
    <mergeCell ref="A7:B7"/>
    <mergeCell ref="C7:F7"/>
    <mergeCell ref="A3:G3"/>
    <mergeCell ref="A33:F33"/>
    <mergeCell ref="C26:D26"/>
    <mergeCell ref="A27:B27"/>
    <mergeCell ref="A22:F22"/>
    <mergeCell ref="C29:D29"/>
    <mergeCell ref="A32:F32"/>
    <mergeCell ref="A23:F23"/>
    <mergeCell ref="C27:D27"/>
    <mergeCell ref="C28:D28"/>
    <mergeCell ref="C137:C141"/>
    <mergeCell ref="D137:D141"/>
    <mergeCell ref="E137:E141"/>
    <mergeCell ref="F137:F141"/>
    <mergeCell ref="A42:B42"/>
    <mergeCell ref="C60:F60"/>
    <mergeCell ref="A105:B105"/>
    <mergeCell ref="A85:B85"/>
    <mergeCell ref="A49:B49"/>
    <mergeCell ref="A109:B109"/>
    <mergeCell ref="E246:F246"/>
    <mergeCell ref="A219:B219"/>
    <mergeCell ref="A184:B184"/>
    <mergeCell ref="A186:F186"/>
    <mergeCell ref="A29:B29"/>
    <mergeCell ref="A30:B30"/>
    <mergeCell ref="C30:F30"/>
    <mergeCell ref="A132:B132"/>
    <mergeCell ref="A137:A141"/>
    <mergeCell ref="B137:B141"/>
  </mergeCells>
  <printOptions/>
  <pageMargins left="0.11811023622047245" right="0" top="0.35433070866141736" bottom="0.15748031496062992" header="0" footer="0"/>
  <pageSetup fitToHeight="5" orientation="portrait" paperSize="9" scale="62" r:id="rId1"/>
  <rowBreaks count="4" manualBreakCount="4">
    <brk id="105" max="8" man="1"/>
    <brk id="149" max="8" man="1"/>
    <brk id="183" max="8" man="1"/>
    <brk id="2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Ю.В.</dc:creator>
  <cp:keywords/>
  <dc:description/>
  <cp:lastModifiedBy>User</cp:lastModifiedBy>
  <cp:lastPrinted>2018-01-24T03:24:33Z</cp:lastPrinted>
  <dcterms:created xsi:type="dcterms:W3CDTF">2015-12-29T05:26:46Z</dcterms:created>
  <dcterms:modified xsi:type="dcterms:W3CDTF">2018-01-29T09:51:06Z</dcterms:modified>
  <cp:category/>
  <cp:version/>
  <cp:contentType/>
  <cp:contentStatus/>
</cp:coreProperties>
</file>